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305" documentId="8_{3EA2EA97-6BCB-48E0-AA69-3061165C15AA}" xr6:coauthVersionLast="47" xr6:coauthVersionMax="47" xr10:uidLastSave="{E55D42FA-3979-4E8B-81CA-C3371E31FFBD}"/>
  <bookViews>
    <workbookView xWindow="195" yWindow="0" windowWidth="27735" windowHeight="15600" xr2:uid="{00000000-000D-0000-FFFF-FFFF00000000}"/>
  </bookViews>
  <sheets>
    <sheet name="1.3d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4" i="15" l="1"/>
  <c r="AA60" i="15"/>
  <c r="AA71" i="15"/>
  <c r="AA18" i="15"/>
  <c r="AA77" i="15"/>
  <c r="AA68" i="15"/>
  <c r="AA73" i="15"/>
  <c r="AA66" i="15"/>
  <c r="AA45" i="15"/>
  <c r="AA43" i="15"/>
  <c r="AA41" i="15"/>
  <c r="AA39" i="15"/>
  <c r="AA32" i="15"/>
  <c r="AA3" i="15"/>
  <c r="Z87" i="15"/>
  <c r="Z88" i="15" s="1"/>
  <c r="Z77" i="15"/>
  <c r="Z73" i="15"/>
  <c r="Z71" i="15"/>
  <c r="Z68" i="15" s="1"/>
  <c r="Z66" i="15"/>
  <c r="Z60" i="15"/>
  <c r="Z45" i="15"/>
  <c r="Z43" i="15"/>
  <c r="Z41" i="15"/>
  <c r="Z39" i="15"/>
  <c r="Z32" i="15"/>
  <c r="Z25" i="15"/>
  <c r="Z23" i="15"/>
  <c r="Z3" i="15"/>
  <c r="Y77" i="15"/>
  <c r="Y73" i="15"/>
  <c r="Y71" i="15"/>
  <c r="Y68" i="15" s="1"/>
  <c r="Y66" i="15"/>
  <c r="Y60" i="15"/>
  <c r="Y45" i="15"/>
  <c r="Y43" i="15"/>
  <c r="Y41" i="15"/>
  <c r="Y39" i="15"/>
  <c r="Y32" i="15"/>
  <c r="Y25" i="15"/>
  <c r="Y23" i="15"/>
  <c r="Y22" i="15"/>
  <c r="Y3" i="15"/>
  <c r="Q73" i="15"/>
  <c r="R73" i="15"/>
  <c r="S73" i="15"/>
  <c r="T73" i="15"/>
  <c r="U73" i="15"/>
  <c r="V73" i="15"/>
  <c r="W73" i="15"/>
  <c r="X73" i="15"/>
  <c r="P73" i="15"/>
  <c r="X71" i="15"/>
  <c r="X68" i="15" s="1"/>
  <c r="X25" i="15"/>
  <c r="X23" i="15"/>
  <c r="X22" i="15"/>
  <c r="X77" i="15"/>
  <c r="X66" i="15"/>
  <c r="X45" i="15"/>
  <c r="X43" i="15"/>
  <c r="X41" i="15"/>
  <c r="X39" i="15"/>
  <c r="X32" i="15"/>
  <c r="X3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S77" i="15"/>
  <c r="T77" i="15"/>
  <c r="U77" i="15"/>
  <c r="V77" i="15"/>
  <c r="W77" i="15"/>
  <c r="S71" i="15"/>
  <c r="W71" i="15"/>
  <c r="W68" i="15" s="1"/>
  <c r="W66" i="15"/>
  <c r="W45" i="15"/>
  <c r="W39" i="15"/>
  <c r="W32" i="15"/>
  <c r="W18" i="15"/>
  <c r="W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C43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C41" i="15"/>
  <c r="C73" i="15"/>
  <c r="D73" i="15"/>
  <c r="E73" i="15"/>
  <c r="F73" i="15"/>
  <c r="G73" i="15"/>
  <c r="H73" i="15"/>
  <c r="C68" i="15"/>
  <c r="D68" i="15"/>
  <c r="E68" i="15"/>
  <c r="F68" i="15"/>
  <c r="G68" i="15"/>
  <c r="H68" i="15"/>
  <c r="D60" i="15"/>
  <c r="E60" i="15"/>
  <c r="F60" i="15"/>
  <c r="G60" i="15"/>
  <c r="H60" i="15"/>
  <c r="C60" i="15"/>
  <c r="C39" i="15"/>
  <c r="D39" i="15"/>
  <c r="E39" i="15"/>
  <c r="F39" i="15"/>
  <c r="G39" i="15"/>
  <c r="C32" i="15"/>
  <c r="D32" i="15"/>
  <c r="E32" i="15"/>
  <c r="F32" i="15"/>
  <c r="G32" i="15"/>
  <c r="H32" i="15"/>
  <c r="C30" i="15"/>
  <c r="D30" i="15"/>
  <c r="E30" i="15"/>
  <c r="F30" i="15"/>
  <c r="G30" i="15"/>
  <c r="H30" i="15"/>
  <c r="C18" i="15"/>
  <c r="D18" i="15"/>
  <c r="E18" i="15"/>
  <c r="F18" i="15"/>
  <c r="G18" i="15"/>
  <c r="H18" i="15"/>
  <c r="H39" i="15"/>
  <c r="U55" i="15"/>
  <c r="V55" i="15"/>
  <c r="V45" i="15" s="1"/>
  <c r="AA87" i="15" l="1"/>
  <c r="Z18" i="15"/>
  <c r="Y18" i="15"/>
  <c r="Y87" i="15" s="1"/>
  <c r="X18" i="15"/>
  <c r="X87" i="15" s="1"/>
  <c r="W87" i="15"/>
  <c r="AA88" i="15" l="1"/>
  <c r="Y88" i="15"/>
  <c r="X88" i="15"/>
  <c r="V71" i="15"/>
  <c r="V68" i="15" s="1"/>
  <c r="V39" i="15"/>
  <c r="V32" i="15"/>
  <c r="V66" i="15"/>
  <c r="V18" i="15"/>
  <c r="V3" i="15"/>
  <c r="V87" i="15" l="1"/>
  <c r="W88" i="15" s="1"/>
  <c r="T52" i="15"/>
  <c r="U45" i="15"/>
  <c r="U3" i="15" l="1"/>
  <c r="U71" i="15" l="1"/>
  <c r="U68" i="15" s="1"/>
  <c r="U66" i="15"/>
  <c r="U32" i="15"/>
  <c r="U18" i="15"/>
  <c r="U39" i="15"/>
  <c r="U87" i="15" l="1"/>
  <c r="V88" i="15" s="1"/>
  <c r="T45" i="15" l="1"/>
  <c r="S45" i="15"/>
  <c r="T71" i="15" l="1"/>
  <c r="T33" i="15"/>
  <c r="O18" i="15"/>
  <c r="N18" i="15"/>
  <c r="P18" i="15"/>
  <c r="Q18" i="15"/>
  <c r="R18" i="15"/>
  <c r="T18" i="15" l="1"/>
  <c r="T68" i="15"/>
  <c r="T66" i="15"/>
  <c r="T39" i="15"/>
  <c r="T32" i="15"/>
  <c r="T30" i="15"/>
  <c r="T3" i="15"/>
  <c r="T87" i="15" l="1"/>
  <c r="U88" i="15" s="1"/>
  <c r="K18" i="15"/>
  <c r="L18" i="15"/>
  <c r="O9" i="15" l="1"/>
  <c r="P56" i="15"/>
  <c r="R59" i="15" l="1"/>
  <c r="R50" i="15"/>
  <c r="R49" i="15"/>
  <c r="R47" i="15"/>
  <c r="R46" i="15"/>
  <c r="R16" i="15"/>
  <c r="R15" i="15"/>
  <c r="R12" i="15"/>
  <c r="R11" i="15"/>
  <c r="R10" i="15"/>
  <c r="R9" i="15"/>
  <c r="R6" i="15"/>
  <c r="N16" i="15"/>
  <c r="N15" i="15"/>
  <c r="N11" i="15"/>
  <c r="N10" i="15"/>
  <c r="N9" i="15"/>
  <c r="N8" i="15"/>
  <c r="N6" i="15"/>
  <c r="N5" i="15"/>
  <c r="N4" i="15"/>
  <c r="O16" i="15"/>
  <c r="O15" i="15"/>
  <c r="O11" i="15"/>
  <c r="O10" i="15"/>
  <c r="O8" i="15"/>
  <c r="O6" i="15"/>
  <c r="P16" i="15"/>
  <c r="P15" i="15"/>
  <c r="P10" i="15"/>
  <c r="P6" i="15"/>
  <c r="P4" i="15"/>
  <c r="P50" i="15"/>
  <c r="P49" i="15"/>
  <c r="P47" i="15"/>
  <c r="P46" i="15"/>
  <c r="Q50" i="15"/>
  <c r="Q49" i="15"/>
  <c r="Q47" i="15"/>
  <c r="Q46" i="15"/>
  <c r="Q6" i="15"/>
  <c r="Q16" i="15"/>
  <c r="Q15" i="15"/>
  <c r="Q11" i="15"/>
  <c r="Q10" i="15"/>
  <c r="Q9" i="15"/>
  <c r="Q8" i="15"/>
  <c r="Q4" i="15"/>
  <c r="R45" i="15" l="1"/>
  <c r="N66" i="15"/>
  <c r="O66" i="15"/>
  <c r="P66" i="15"/>
  <c r="Q66" i="15"/>
  <c r="R66" i="15"/>
  <c r="S66" i="15"/>
  <c r="S33" i="15"/>
  <c r="R3" i="15"/>
  <c r="Q3" i="15"/>
  <c r="P3" i="15"/>
  <c r="O3" i="15"/>
  <c r="N3" i="15"/>
  <c r="S3" i="15"/>
  <c r="S18" i="15" l="1"/>
  <c r="Q45" i="15"/>
  <c r="P45" i="15"/>
  <c r="Q34" i="15"/>
  <c r="P34" i="15"/>
  <c r="O34" i="15"/>
  <c r="S32" i="15"/>
  <c r="J39" i="15"/>
  <c r="I39" i="15"/>
  <c r="S68" i="15"/>
  <c r="S39" i="15"/>
  <c r="S30" i="15"/>
  <c r="S87" i="15" l="1"/>
  <c r="T88" i="15" s="1"/>
  <c r="R71" i="15"/>
  <c r="R68" i="15" s="1"/>
  <c r="R39" i="15"/>
  <c r="Q39" i="15"/>
  <c r="R30" i="15"/>
  <c r="Q32" i="15"/>
  <c r="R32" i="15"/>
  <c r="R87" i="15" l="1"/>
  <c r="S88" i="15" s="1"/>
  <c r="Q71" i="15" l="1"/>
  <c r="Q68" i="15" s="1"/>
  <c r="Q30" i="15"/>
  <c r="Q87" i="15" l="1"/>
  <c r="R88" i="15" s="1"/>
  <c r="P35" i="15" l="1"/>
  <c r="P33" i="15"/>
  <c r="P32" i="15" s="1"/>
  <c r="P72" i="15" l="1"/>
  <c r="P71" i="15"/>
  <c r="P68" i="15" l="1"/>
  <c r="M18" i="15" l="1"/>
  <c r="I18" i="15"/>
  <c r="J18" i="15"/>
  <c r="I37" i="15"/>
  <c r="J37" i="15"/>
  <c r="K37" i="15"/>
  <c r="L37" i="15"/>
  <c r="M37" i="15"/>
  <c r="I30" i="15"/>
  <c r="J30" i="15"/>
  <c r="K30" i="15"/>
  <c r="L30" i="15"/>
  <c r="M30" i="15"/>
  <c r="N30" i="15"/>
  <c r="O30" i="15"/>
  <c r="P30" i="15"/>
  <c r="P87" i="15" s="1"/>
  <c r="I32" i="15"/>
  <c r="J32" i="15"/>
  <c r="K32" i="15"/>
  <c r="L32" i="15"/>
  <c r="M32" i="15"/>
  <c r="I68" i="15"/>
  <c r="J68" i="15"/>
  <c r="K68" i="15"/>
  <c r="L68" i="15"/>
  <c r="M68" i="15"/>
  <c r="N68" i="15"/>
  <c r="I73" i="15"/>
  <c r="J73" i="15"/>
  <c r="K73" i="15"/>
  <c r="L73" i="15"/>
  <c r="M73" i="15"/>
  <c r="O33" i="15"/>
  <c r="O32" i="15" s="1"/>
  <c r="O71" i="15"/>
  <c r="O68" i="15" s="1"/>
  <c r="Q88" i="15" l="1"/>
</calcChain>
</file>

<file path=xl/sharedStrings.xml><?xml version="1.0" encoding="utf-8"?>
<sst xmlns="http://schemas.openxmlformats.org/spreadsheetml/2006/main" count="928" uniqueCount="81">
  <si>
    <t>-</t>
  </si>
  <si>
    <t>% Change</t>
  </si>
  <si>
    <t>n/a</t>
  </si>
  <si>
    <t>Robinson Helicopter Company</t>
  </si>
  <si>
    <t>R22</t>
  </si>
  <si>
    <t>R66</t>
  </si>
  <si>
    <t>206B</t>
  </si>
  <si>
    <t>Huey II</t>
  </si>
  <si>
    <t>AS350 B2</t>
  </si>
  <si>
    <t>R44 Raven I / II</t>
  </si>
  <si>
    <t>F-28/280</t>
  </si>
  <si>
    <t>300C</t>
  </si>
  <si>
    <t>300CB/300CBi</t>
  </si>
  <si>
    <t>330/333</t>
  </si>
  <si>
    <t>S-70</t>
  </si>
  <si>
    <t>S-76</t>
  </si>
  <si>
    <t>S-92</t>
  </si>
  <si>
    <t>MD Helicopters</t>
  </si>
  <si>
    <t>520N</t>
  </si>
  <si>
    <t>Brantly</t>
  </si>
  <si>
    <t>B-2B</t>
  </si>
  <si>
    <t>Kaman</t>
  </si>
  <si>
    <t>K-1200</t>
  </si>
  <si>
    <t>F-28/280 (Military)</t>
  </si>
  <si>
    <t>480 (Military)</t>
  </si>
  <si>
    <t>AW139</t>
  </si>
  <si>
    <t>SW4</t>
  </si>
  <si>
    <t>W3</t>
  </si>
  <si>
    <t>AW101</t>
  </si>
  <si>
    <t>Hélicoptères Guimbal</t>
  </si>
  <si>
    <t>Cabri G2</t>
  </si>
  <si>
    <t>HC120 (prev. EC120)</t>
  </si>
  <si>
    <t>H130 (prev. EC130)</t>
  </si>
  <si>
    <t>H155 (prev. EC155)</t>
  </si>
  <si>
    <t>H175 (prev. EC175)</t>
  </si>
  <si>
    <t>AW169</t>
  </si>
  <si>
    <t>Leonardo Helicopters (prev. AgustaWestland)</t>
  </si>
  <si>
    <t>NHIndustries</t>
  </si>
  <si>
    <t>AS355 NP / AS555 AP</t>
  </si>
  <si>
    <t>TIGER</t>
  </si>
  <si>
    <t>Airbus Helicopters</t>
  </si>
  <si>
    <t>Enstrom Helicopter Corp.</t>
  </si>
  <si>
    <t>Blackhawk</t>
  </si>
  <si>
    <t>Seahawk</t>
  </si>
  <si>
    <t>H-1</t>
  </si>
  <si>
    <t>V22</t>
  </si>
  <si>
    <t>NH90</t>
  </si>
  <si>
    <t>H135 / H135M (prev. EC135 / EC635)</t>
  </si>
  <si>
    <t>H145 / H145M (prev. EC145 / EC645 / UH-72A)</t>
  </si>
  <si>
    <t>H215 / H215M (prev. AS332 / AS532)</t>
  </si>
  <si>
    <t>H225 / H225M (prev. EC225 / EC725)</t>
  </si>
  <si>
    <t>H125 / H125M (prev. EC125 / AS350 B3e / AS550 C3e)</t>
  </si>
  <si>
    <t>T129</t>
  </si>
  <si>
    <t>CH47F</t>
  </si>
  <si>
    <t>AS365 N3 / AS565 Mbe</t>
  </si>
  <si>
    <t>AW159</t>
  </si>
  <si>
    <t>SUPER LYNX</t>
  </si>
  <si>
    <t>Sikorsky Aircraft Corp.</t>
  </si>
  <si>
    <t>Total Number of Rotorcraft</t>
  </si>
  <si>
    <t>Bell Helicopter</t>
  </si>
  <si>
    <t>R44 Cadet</t>
  </si>
  <si>
    <t>Schweizer Aircraft</t>
  </si>
  <si>
    <t>CH-53K</t>
  </si>
  <si>
    <t>AW109 Trekker</t>
  </si>
  <si>
    <t>AW109 Power</t>
  </si>
  <si>
    <t>AW109 GrandNew</t>
  </si>
  <si>
    <t>AW119 Kx</t>
  </si>
  <si>
    <t>AW149 / AW189</t>
  </si>
  <si>
    <t>206L / LT / L-4</t>
  </si>
  <si>
    <t>412 / EP / EPI</t>
  </si>
  <si>
    <t>407 / GX / GXi / GXP</t>
  </si>
  <si>
    <t>429 / WLG</t>
  </si>
  <si>
    <t>Hiller</t>
  </si>
  <si>
    <t>UH12E</t>
  </si>
  <si>
    <t>H160</t>
  </si>
  <si>
    <t>CH-148 (S-92)</t>
  </si>
  <si>
    <t>Note: The General Aviation Manufacturers Association (GAMA) data collection for helicopter deliveries started in 2011. Data prior to 2011, where available, was provided by AIA or individual companies.</t>
  </si>
  <si>
    <t>Source: GAMA</t>
  </si>
  <si>
    <t>VH-92</t>
  </si>
  <si>
    <t>1.3d Worldwide Rotorcraft Shipments by Manufacturer (2000-2024) Civil-Commercial and Military-Government Combined</t>
  </si>
  <si>
    <t>Updated February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</si>
</sst>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0" xfId="0" quotePrefix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center" vertical="center"/>
    </xf>
    <xf numFmtId="164" fontId="2" fillId="0" borderId="0" xfId="1" quotePrefix="1" applyNumberFormat="1" applyFont="1" applyFill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quotePrefix="1" applyBorder="1" applyAlignment="1">
      <alignment horizontal="right"/>
    </xf>
    <xf numFmtId="165" fontId="0" fillId="0" borderId="1" xfId="2" quotePrefix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2" xfId="0" applyBorder="1"/>
    <xf numFmtId="164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center"/>
    </xf>
    <xf numFmtId="0" fontId="0" fillId="0" borderId="0" xfId="0" quotePrefix="1" applyFill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/>
    <xf numFmtId="0" fontId="4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4"/>
  <sheetViews>
    <sheetView tabSelected="1" zoomScaleNormal="100" workbookViewId="0">
      <selection activeCell="J93" sqref="J93"/>
    </sheetView>
  </sheetViews>
  <sheetFormatPr defaultRowHeight="15" x14ac:dyDescent="0.25"/>
  <cols>
    <col min="1" max="1" width="4.28515625" customWidth="1"/>
    <col min="2" max="2" width="46.42578125" customWidth="1"/>
    <col min="3" max="16" width="8.7109375" customWidth="1"/>
    <col min="17" max="18" width="9.5703125" customWidth="1"/>
    <col min="19" max="27" width="9.140625" customWidth="1"/>
  </cols>
  <sheetData>
    <row r="1" spans="1:27" x14ac:dyDescent="0.25">
      <c r="A1" s="6" t="s">
        <v>79</v>
      </c>
    </row>
    <row r="2" spans="1:27" x14ac:dyDescent="0.25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  <c r="Q2">
        <v>2014</v>
      </c>
      <c r="R2">
        <v>2015</v>
      </c>
      <c r="S2">
        <v>2016</v>
      </c>
      <c r="T2">
        <v>2017</v>
      </c>
      <c r="U2">
        <v>2018</v>
      </c>
      <c r="V2">
        <v>2019</v>
      </c>
      <c r="W2">
        <v>2020</v>
      </c>
      <c r="X2">
        <v>2021</v>
      </c>
      <c r="Y2">
        <v>2022</v>
      </c>
      <c r="Z2">
        <v>2023</v>
      </c>
      <c r="AA2">
        <v>2024</v>
      </c>
    </row>
    <row r="3" spans="1:27" x14ac:dyDescent="0.25">
      <c r="A3" s="3" t="s">
        <v>40</v>
      </c>
      <c r="B3" s="3"/>
      <c r="C3" s="5" t="s">
        <v>2</v>
      </c>
      <c r="D3" s="5" t="s">
        <v>2</v>
      </c>
      <c r="E3" s="5" t="s">
        <v>2</v>
      </c>
      <c r="F3" s="5" t="s">
        <v>2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2</v>
      </c>
      <c r="L3" s="5" t="s">
        <v>2</v>
      </c>
      <c r="M3" s="5" t="s">
        <v>2</v>
      </c>
      <c r="N3" s="3">
        <f t="shared" ref="N3:R3" si="0">SUM(N4:N17)</f>
        <v>507</v>
      </c>
      <c r="O3" s="3">
        <f t="shared" si="0"/>
        <v>440</v>
      </c>
      <c r="P3" s="5">
        <f t="shared" si="0"/>
        <v>451</v>
      </c>
      <c r="Q3" s="5">
        <f t="shared" si="0"/>
        <v>418</v>
      </c>
      <c r="R3" s="5">
        <f t="shared" si="0"/>
        <v>360</v>
      </c>
      <c r="S3" s="5">
        <f t="shared" ref="S3:AA3" si="1">SUM(S4:S17)</f>
        <v>380</v>
      </c>
      <c r="T3" s="5">
        <f t="shared" si="1"/>
        <v>369</v>
      </c>
      <c r="U3" s="5">
        <f t="shared" si="1"/>
        <v>323</v>
      </c>
      <c r="V3" s="5">
        <f t="shared" si="1"/>
        <v>300</v>
      </c>
      <c r="W3" s="5">
        <f t="shared" si="1"/>
        <v>272</v>
      </c>
      <c r="X3" s="5">
        <f t="shared" si="1"/>
        <v>311</v>
      </c>
      <c r="Y3" s="5">
        <f t="shared" si="1"/>
        <v>316</v>
      </c>
      <c r="Z3" s="5">
        <f t="shared" si="1"/>
        <v>327</v>
      </c>
      <c r="AA3" s="5">
        <f t="shared" si="1"/>
        <v>349</v>
      </c>
    </row>
    <row r="4" spans="1:27" x14ac:dyDescent="0.25">
      <c r="B4" t="s">
        <v>31</v>
      </c>
      <c r="C4" s="2" t="s">
        <v>2</v>
      </c>
      <c r="D4" s="2" t="s">
        <v>2</v>
      </c>
      <c r="E4" s="2" t="s">
        <v>2</v>
      </c>
      <c r="F4" s="2" t="s">
        <v>2</v>
      </c>
      <c r="G4" s="2" t="s">
        <v>2</v>
      </c>
      <c r="H4" s="2" t="s">
        <v>2</v>
      </c>
      <c r="I4" s="2" t="s">
        <v>2</v>
      </c>
      <c r="J4" s="2" t="s">
        <v>2</v>
      </c>
      <c r="K4" s="2" t="s">
        <v>2</v>
      </c>
      <c r="L4" s="2" t="s">
        <v>2</v>
      </c>
      <c r="M4" s="2" t="s">
        <v>2</v>
      </c>
      <c r="N4">
        <f>9+1</f>
        <v>10</v>
      </c>
      <c r="O4" s="2">
        <v>11</v>
      </c>
      <c r="P4" s="2">
        <f>11+1</f>
        <v>12</v>
      </c>
      <c r="Q4" s="2">
        <f>7+0</f>
        <v>7</v>
      </c>
      <c r="R4">
        <v>2</v>
      </c>
      <c r="S4">
        <v>5</v>
      </c>
      <c r="T4">
        <v>5</v>
      </c>
      <c r="U4">
        <v>0</v>
      </c>
      <c r="V4" s="4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</row>
    <row r="5" spans="1:27" x14ac:dyDescent="0.25">
      <c r="B5" t="s">
        <v>8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>
        <f>57+2</f>
        <v>59</v>
      </c>
      <c r="O5" s="2">
        <v>36</v>
      </c>
      <c r="P5" s="2">
        <v>32</v>
      </c>
      <c r="Q5" s="2">
        <v>23</v>
      </c>
      <c r="R5">
        <v>9</v>
      </c>
      <c r="S5">
        <v>7</v>
      </c>
      <c r="T5" s="4" t="s">
        <v>0</v>
      </c>
      <c r="U5" s="4" t="s">
        <v>0</v>
      </c>
      <c r="V5" s="4" t="s">
        <v>0</v>
      </c>
      <c r="W5" s="4" t="s">
        <v>0</v>
      </c>
      <c r="X5" s="4" t="s">
        <v>0</v>
      </c>
      <c r="Y5" s="4" t="s">
        <v>0</v>
      </c>
      <c r="Z5" s="4" t="s">
        <v>0</v>
      </c>
      <c r="AA5" s="4" t="s">
        <v>0</v>
      </c>
    </row>
    <row r="6" spans="1:27" x14ac:dyDescent="0.25">
      <c r="B6" t="s">
        <v>51</v>
      </c>
      <c r="C6" s="2" t="s">
        <v>2</v>
      </c>
      <c r="D6" s="2" t="s">
        <v>2</v>
      </c>
      <c r="E6" s="2" t="s">
        <v>2</v>
      </c>
      <c r="F6" s="2" t="s">
        <v>2</v>
      </c>
      <c r="G6" s="2" t="s">
        <v>2</v>
      </c>
      <c r="H6" s="2" t="s">
        <v>2</v>
      </c>
      <c r="I6" s="2" t="s">
        <v>2</v>
      </c>
      <c r="J6" s="2" t="s">
        <v>2</v>
      </c>
      <c r="K6" s="2" t="s">
        <v>2</v>
      </c>
      <c r="L6" s="2" t="s">
        <v>2</v>
      </c>
      <c r="M6" s="2" t="s">
        <v>2</v>
      </c>
      <c r="N6">
        <f>142+8</f>
        <v>150</v>
      </c>
      <c r="O6" s="2">
        <f>124+6</f>
        <v>130</v>
      </c>
      <c r="P6" s="2">
        <f>174+13</f>
        <v>187</v>
      </c>
      <c r="Q6" s="2">
        <f>122+12</f>
        <v>134</v>
      </c>
      <c r="R6">
        <f>90+5</f>
        <v>95</v>
      </c>
      <c r="S6">
        <v>104</v>
      </c>
      <c r="T6">
        <v>125</v>
      </c>
      <c r="U6">
        <v>136</v>
      </c>
      <c r="V6" s="20">
        <v>159</v>
      </c>
      <c r="W6" s="20">
        <v>103</v>
      </c>
      <c r="X6">
        <v>135</v>
      </c>
      <c r="Y6">
        <v>129</v>
      </c>
      <c r="Z6">
        <v>133</v>
      </c>
      <c r="AA6">
        <v>120</v>
      </c>
    </row>
    <row r="7" spans="1:27" x14ac:dyDescent="0.25">
      <c r="B7" t="s">
        <v>32</v>
      </c>
      <c r="C7" s="2" t="s">
        <v>0</v>
      </c>
      <c r="D7" s="2" t="s">
        <v>2</v>
      </c>
      <c r="E7" s="2" t="s">
        <v>2</v>
      </c>
      <c r="F7" s="2" t="s">
        <v>2</v>
      </c>
      <c r="G7" s="2" t="s">
        <v>2</v>
      </c>
      <c r="H7" s="2" t="s">
        <v>2</v>
      </c>
      <c r="I7" s="2" t="s">
        <v>2</v>
      </c>
      <c r="J7" s="2" t="s">
        <v>2</v>
      </c>
      <c r="K7" s="2" t="s">
        <v>2</v>
      </c>
      <c r="L7" s="2" t="s">
        <v>2</v>
      </c>
      <c r="M7" s="2" t="s">
        <v>2</v>
      </c>
      <c r="N7">
        <v>42</v>
      </c>
      <c r="O7" s="2">
        <v>43</v>
      </c>
      <c r="P7" s="2">
        <v>35</v>
      </c>
      <c r="Q7" s="2">
        <v>58</v>
      </c>
      <c r="R7">
        <v>69</v>
      </c>
      <c r="S7">
        <v>54</v>
      </c>
      <c r="T7">
        <v>35</v>
      </c>
      <c r="U7">
        <v>23</v>
      </c>
      <c r="V7" s="20"/>
      <c r="W7" s="20">
        <v>20</v>
      </c>
      <c r="X7">
        <v>24</v>
      </c>
      <c r="Y7">
        <v>38</v>
      </c>
      <c r="Z7">
        <v>46</v>
      </c>
      <c r="AA7">
        <v>50</v>
      </c>
    </row>
    <row r="8" spans="1:27" x14ac:dyDescent="0.25">
      <c r="B8" t="s">
        <v>38</v>
      </c>
      <c r="C8" s="2" t="s">
        <v>2</v>
      </c>
      <c r="D8" s="2" t="s">
        <v>2</v>
      </c>
      <c r="E8" s="2" t="s">
        <v>2</v>
      </c>
      <c r="F8" s="2" t="s">
        <v>2</v>
      </c>
      <c r="G8" s="2" t="s">
        <v>2</v>
      </c>
      <c r="H8" s="2" t="s">
        <v>2</v>
      </c>
      <c r="I8" s="2" t="s">
        <v>2</v>
      </c>
      <c r="J8" s="2" t="s">
        <v>2</v>
      </c>
      <c r="K8" s="2" t="s">
        <v>2</v>
      </c>
      <c r="L8" s="2" t="s">
        <v>2</v>
      </c>
      <c r="M8" s="2" t="s">
        <v>2</v>
      </c>
      <c r="N8">
        <f>5+2</f>
        <v>7</v>
      </c>
      <c r="O8" s="2">
        <f>7+1</f>
        <v>8</v>
      </c>
      <c r="P8" s="2">
        <v>5</v>
      </c>
      <c r="Q8" s="2">
        <f>3+0</f>
        <v>3</v>
      </c>
      <c r="R8">
        <v>3</v>
      </c>
      <c r="S8">
        <v>7</v>
      </c>
      <c r="T8">
        <v>1</v>
      </c>
      <c r="U8" s="4" t="s">
        <v>0</v>
      </c>
      <c r="V8" s="4" t="s">
        <v>0</v>
      </c>
      <c r="W8" s="4" t="s">
        <v>0</v>
      </c>
      <c r="X8" s="4" t="s">
        <v>0</v>
      </c>
      <c r="Y8" s="4" t="s">
        <v>0</v>
      </c>
      <c r="Z8" s="4" t="s">
        <v>0</v>
      </c>
      <c r="AA8" s="4" t="s">
        <v>0</v>
      </c>
    </row>
    <row r="9" spans="1:27" x14ac:dyDescent="0.25">
      <c r="B9" t="s">
        <v>47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2</v>
      </c>
      <c r="H9" s="2" t="s">
        <v>2</v>
      </c>
      <c r="I9" s="2" t="s">
        <v>2</v>
      </c>
      <c r="J9" s="2" t="s">
        <v>2</v>
      </c>
      <c r="K9" s="2" t="s">
        <v>2</v>
      </c>
      <c r="L9" s="2" t="s">
        <v>2</v>
      </c>
      <c r="M9" s="2" t="s">
        <v>2</v>
      </c>
      <c r="N9">
        <f>53+21</f>
        <v>74</v>
      </c>
      <c r="O9" s="2">
        <f>56+11</f>
        <v>67</v>
      </c>
      <c r="P9" s="2">
        <v>48</v>
      </c>
      <c r="Q9" s="2">
        <f>34+8</f>
        <v>42</v>
      </c>
      <c r="R9">
        <f>31+4</f>
        <v>35</v>
      </c>
      <c r="S9">
        <v>40</v>
      </c>
      <c r="T9">
        <v>55</v>
      </c>
      <c r="U9">
        <v>43</v>
      </c>
      <c r="V9">
        <v>29</v>
      </c>
      <c r="W9">
        <v>33</v>
      </c>
      <c r="X9">
        <v>29</v>
      </c>
      <c r="Y9">
        <v>37</v>
      </c>
      <c r="Z9">
        <v>50</v>
      </c>
      <c r="AA9">
        <v>42</v>
      </c>
    </row>
    <row r="10" spans="1:27" x14ac:dyDescent="0.25">
      <c r="B10" t="s">
        <v>48</v>
      </c>
      <c r="C10" s="2" t="s">
        <v>2</v>
      </c>
      <c r="D10" s="2" t="s">
        <v>2</v>
      </c>
      <c r="E10" s="2" t="s">
        <v>2</v>
      </c>
      <c r="F10" s="2" t="s">
        <v>2</v>
      </c>
      <c r="G10" s="2" t="s">
        <v>2</v>
      </c>
      <c r="H10" s="2" t="s">
        <v>2</v>
      </c>
      <c r="I10" s="2" t="s">
        <v>2</v>
      </c>
      <c r="J10" s="2" t="s">
        <v>2</v>
      </c>
      <c r="K10" s="2" t="s">
        <v>2</v>
      </c>
      <c r="L10" s="2" t="s">
        <v>2</v>
      </c>
      <c r="M10" s="2" t="s">
        <v>2</v>
      </c>
      <c r="N10">
        <f>35+54</f>
        <v>89</v>
      </c>
      <c r="O10" s="2">
        <f>28+54</f>
        <v>82</v>
      </c>
      <c r="P10" s="2">
        <f>24+45</f>
        <v>69</v>
      </c>
      <c r="Q10" s="2">
        <f>28+45</f>
        <v>73</v>
      </c>
      <c r="R10">
        <f>37+31</f>
        <v>68</v>
      </c>
      <c r="S10">
        <v>107</v>
      </c>
      <c r="T10">
        <v>93</v>
      </c>
      <c r="U10">
        <v>79</v>
      </c>
      <c r="V10">
        <v>84</v>
      </c>
      <c r="W10">
        <v>83</v>
      </c>
      <c r="X10">
        <v>85</v>
      </c>
      <c r="Y10">
        <v>79</v>
      </c>
      <c r="Z10">
        <v>68</v>
      </c>
      <c r="AA10">
        <v>86</v>
      </c>
    </row>
    <row r="11" spans="1:27" x14ac:dyDescent="0.25">
      <c r="B11" t="s">
        <v>54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2" t="s">
        <v>2</v>
      </c>
      <c r="M11" s="2" t="s">
        <v>2</v>
      </c>
      <c r="N11">
        <f>7+7</f>
        <v>14</v>
      </c>
      <c r="O11" s="2">
        <f>7+4</f>
        <v>11</v>
      </c>
      <c r="P11" s="2">
        <v>8</v>
      </c>
      <c r="Q11" s="2">
        <f>4+0</f>
        <v>4</v>
      </c>
      <c r="R11">
        <f>4+3</f>
        <v>7</v>
      </c>
      <c r="S11">
        <v>11</v>
      </c>
      <c r="T11">
        <v>16</v>
      </c>
      <c r="U11">
        <v>2</v>
      </c>
      <c r="V11">
        <v>0</v>
      </c>
      <c r="W11">
        <v>1</v>
      </c>
      <c r="X11">
        <v>1</v>
      </c>
      <c r="Y11">
        <v>0</v>
      </c>
      <c r="Z11" s="4" t="s">
        <v>0</v>
      </c>
      <c r="AA11" s="4" t="s">
        <v>0</v>
      </c>
    </row>
    <row r="12" spans="1:27" x14ac:dyDescent="0.25">
      <c r="B12" t="s">
        <v>33</v>
      </c>
      <c r="C12" s="2" t="s">
        <v>2</v>
      </c>
      <c r="D12" s="2" t="s">
        <v>2</v>
      </c>
      <c r="E12" s="2" t="s">
        <v>2</v>
      </c>
      <c r="F12" s="2" t="s">
        <v>2</v>
      </c>
      <c r="G12" s="2" t="s">
        <v>2</v>
      </c>
      <c r="H12" s="2" t="s">
        <v>2</v>
      </c>
      <c r="I12" s="2" t="s">
        <v>2</v>
      </c>
      <c r="J12" s="2" t="s">
        <v>2</v>
      </c>
      <c r="K12" s="2" t="s">
        <v>2</v>
      </c>
      <c r="L12" s="2" t="s">
        <v>2</v>
      </c>
      <c r="M12" s="2" t="s">
        <v>2</v>
      </c>
      <c r="N12">
        <v>12</v>
      </c>
      <c r="O12" s="2">
        <v>7</v>
      </c>
      <c r="P12" s="2">
        <v>10</v>
      </c>
      <c r="Q12" s="2">
        <v>10</v>
      </c>
      <c r="R12">
        <f>8+2</f>
        <v>10</v>
      </c>
      <c r="S12">
        <v>3</v>
      </c>
      <c r="T12">
        <v>3</v>
      </c>
      <c r="U12">
        <v>2</v>
      </c>
      <c r="V12">
        <v>5</v>
      </c>
      <c r="W12">
        <v>3</v>
      </c>
      <c r="X12">
        <v>1</v>
      </c>
      <c r="Y12">
        <v>1</v>
      </c>
      <c r="Z12">
        <v>0</v>
      </c>
      <c r="AA12">
        <v>0</v>
      </c>
    </row>
    <row r="13" spans="1:27" x14ac:dyDescent="0.25">
      <c r="B13" t="s">
        <v>74</v>
      </c>
      <c r="C13" s="2" t="s">
        <v>0</v>
      </c>
      <c r="D13" s="2" t="s">
        <v>0</v>
      </c>
      <c r="E13" s="2" t="s">
        <v>0</v>
      </c>
      <c r="F13" s="2" t="s">
        <v>0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  <c r="M13" s="2" t="s">
        <v>0</v>
      </c>
      <c r="N13" s="2" t="s">
        <v>0</v>
      </c>
      <c r="O13" s="2" t="s">
        <v>0</v>
      </c>
      <c r="P13" s="2" t="s">
        <v>0</v>
      </c>
      <c r="Q13" s="2" t="s">
        <v>0</v>
      </c>
      <c r="R13" s="2" t="s">
        <v>0</v>
      </c>
      <c r="S13" s="2" t="s">
        <v>0</v>
      </c>
      <c r="T13" s="2" t="s">
        <v>0</v>
      </c>
      <c r="U13" s="2" t="s">
        <v>0</v>
      </c>
      <c r="V13" s="2" t="s">
        <v>0</v>
      </c>
      <c r="W13" s="2">
        <v>0</v>
      </c>
      <c r="X13">
        <v>1</v>
      </c>
      <c r="Y13">
        <v>3</v>
      </c>
      <c r="Z13" s="2">
        <v>9</v>
      </c>
      <c r="AA13" s="2">
        <v>23</v>
      </c>
    </row>
    <row r="14" spans="1:27" x14ac:dyDescent="0.25">
      <c r="B14" t="s">
        <v>34</v>
      </c>
      <c r="C14" s="2" t="s">
        <v>0</v>
      </c>
      <c r="D14" s="2" t="s">
        <v>0</v>
      </c>
      <c r="E14" s="2" t="s">
        <v>0</v>
      </c>
      <c r="F14" s="2" t="s">
        <v>0</v>
      </c>
      <c r="G14" s="2" t="s">
        <v>0</v>
      </c>
      <c r="H14" s="2" t="s">
        <v>0</v>
      </c>
      <c r="I14" s="2" t="s">
        <v>0</v>
      </c>
      <c r="J14" s="2" t="s">
        <v>0</v>
      </c>
      <c r="K14" s="2" t="s">
        <v>0</v>
      </c>
      <c r="L14" s="2" t="s">
        <v>0</v>
      </c>
      <c r="M14" s="2" t="s">
        <v>0</v>
      </c>
      <c r="N14" s="2" t="s">
        <v>0</v>
      </c>
      <c r="O14" s="2" t="s">
        <v>0</v>
      </c>
      <c r="P14" s="2" t="s">
        <v>0</v>
      </c>
      <c r="Q14" s="2">
        <v>3</v>
      </c>
      <c r="R14">
        <v>4</v>
      </c>
      <c r="S14">
        <v>4</v>
      </c>
      <c r="T14">
        <v>11</v>
      </c>
      <c r="U14">
        <v>11</v>
      </c>
      <c r="V14">
        <v>4</v>
      </c>
      <c r="W14">
        <v>6</v>
      </c>
      <c r="X14">
        <v>4</v>
      </c>
      <c r="Y14">
        <v>3</v>
      </c>
      <c r="Z14">
        <v>5</v>
      </c>
      <c r="AA14">
        <v>14</v>
      </c>
    </row>
    <row r="15" spans="1:27" x14ac:dyDescent="0.25">
      <c r="B15" t="s">
        <v>49</v>
      </c>
      <c r="C15" s="2" t="s">
        <v>2</v>
      </c>
      <c r="D15" s="2" t="s">
        <v>2</v>
      </c>
      <c r="E15" s="2" t="s">
        <v>2</v>
      </c>
      <c r="F15" s="2" t="s">
        <v>2</v>
      </c>
      <c r="G15" s="2" t="s">
        <v>2</v>
      </c>
      <c r="H15" s="2" t="s">
        <v>2</v>
      </c>
      <c r="I15" s="2" t="s">
        <v>2</v>
      </c>
      <c r="J15" s="2" t="s">
        <v>2</v>
      </c>
      <c r="K15" s="2" t="s">
        <v>2</v>
      </c>
      <c r="L15" s="2" t="s">
        <v>2</v>
      </c>
      <c r="M15" s="2" t="s">
        <v>2</v>
      </c>
      <c r="N15">
        <f>1+3</f>
        <v>4</v>
      </c>
      <c r="O15" s="2">
        <f>0+3</f>
        <v>3</v>
      </c>
      <c r="P15" s="2">
        <f>0+4</f>
        <v>4</v>
      </c>
      <c r="Q15" s="2">
        <f>2+4</f>
        <v>6</v>
      </c>
      <c r="R15">
        <f>3+4</f>
        <v>7</v>
      </c>
      <c r="S15">
        <v>10</v>
      </c>
      <c r="T15">
        <v>3</v>
      </c>
      <c r="U15">
        <v>7</v>
      </c>
      <c r="V15" s="20">
        <v>15</v>
      </c>
      <c r="W15" s="20">
        <v>8</v>
      </c>
      <c r="X15">
        <v>5</v>
      </c>
      <c r="Y15">
        <v>4</v>
      </c>
      <c r="Z15">
        <v>1</v>
      </c>
      <c r="AA15">
        <v>0</v>
      </c>
    </row>
    <row r="16" spans="1:27" x14ac:dyDescent="0.25">
      <c r="B16" t="s">
        <v>50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2</v>
      </c>
      <c r="H16" s="2" t="s">
        <v>2</v>
      </c>
      <c r="I16" s="2" t="s">
        <v>2</v>
      </c>
      <c r="J16" s="2" t="s">
        <v>2</v>
      </c>
      <c r="K16" s="2" t="s">
        <v>2</v>
      </c>
      <c r="L16" s="2" t="s">
        <v>2</v>
      </c>
      <c r="M16" s="2" t="s">
        <v>2</v>
      </c>
      <c r="N16" s="2">
        <f>15+11</f>
        <v>26</v>
      </c>
      <c r="O16" s="2">
        <f>15+17</f>
        <v>32</v>
      </c>
      <c r="P16" s="2">
        <f>17+13</f>
        <v>30</v>
      </c>
      <c r="Q16" s="2">
        <f>30+1+12</f>
        <v>43</v>
      </c>
      <c r="R16">
        <f>19+16</f>
        <v>35</v>
      </c>
      <c r="S16">
        <v>9</v>
      </c>
      <c r="T16">
        <v>5</v>
      </c>
      <c r="U16">
        <v>11</v>
      </c>
      <c r="V16" s="20"/>
      <c r="W16" s="20">
        <v>14</v>
      </c>
      <c r="X16">
        <v>26</v>
      </c>
      <c r="Y16">
        <v>22</v>
      </c>
      <c r="Z16">
        <v>15</v>
      </c>
      <c r="AA16">
        <v>14</v>
      </c>
    </row>
    <row r="17" spans="1:27" x14ac:dyDescent="0.25">
      <c r="B17" t="s">
        <v>39</v>
      </c>
      <c r="C17" s="2" t="s">
        <v>2</v>
      </c>
      <c r="D17" s="2" t="s">
        <v>2</v>
      </c>
      <c r="E17" s="2" t="s">
        <v>2</v>
      </c>
      <c r="F17" s="2" t="s">
        <v>2</v>
      </c>
      <c r="G17" s="2" t="s">
        <v>2</v>
      </c>
      <c r="H17" s="2" t="s">
        <v>2</v>
      </c>
      <c r="I17" s="2" t="s">
        <v>2</v>
      </c>
      <c r="J17" s="2" t="s">
        <v>2</v>
      </c>
      <c r="K17" s="2" t="s">
        <v>2</v>
      </c>
      <c r="L17" s="2" t="s">
        <v>2</v>
      </c>
      <c r="M17" s="2" t="s">
        <v>2</v>
      </c>
      <c r="N17" s="2">
        <v>20</v>
      </c>
      <c r="O17" s="2">
        <v>10</v>
      </c>
      <c r="P17" s="2">
        <v>11</v>
      </c>
      <c r="Q17" s="2">
        <v>12</v>
      </c>
      <c r="R17">
        <v>16</v>
      </c>
      <c r="S17">
        <v>19</v>
      </c>
      <c r="T17">
        <v>17</v>
      </c>
      <c r="U17">
        <v>9</v>
      </c>
      <c r="V17">
        <v>4</v>
      </c>
      <c r="W17">
        <v>1</v>
      </c>
      <c r="X17">
        <v>0</v>
      </c>
      <c r="Y17">
        <v>0</v>
      </c>
      <c r="Z17">
        <v>0</v>
      </c>
      <c r="AA17">
        <v>0</v>
      </c>
    </row>
    <row r="18" spans="1:27" x14ac:dyDescent="0.25">
      <c r="A18" s="3" t="s">
        <v>59</v>
      </c>
      <c r="B18" s="3"/>
      <c r="C18" s="3">
        <f t="shared" ref="C18:H18" si="2">SUM(C20:C27)</f>
        <v>143</v>
      </c>
      <c r="D18" s="3">
        <f t="shared" si="2"/>
        <v>122</v>
      </c>
      <c r="E18" s="3">
        <f t="shared" si="2"/>
        <v>92</v>
      </c>
      <c r="F18" s="3">
        <f t="shared" si="2"/>
        <v>105</v>
      </c>
      <c r="G18" s="3">
        <f t="shared" si="2"/>
        <v>111</v>
      </c>
      <c r="H18" s="3">
        <f t="shared" si="2"/>
        <v>123</v>
      </c>
      <c r="I18" s="3">
        <f t="shared" ref="I18:M18" si="3">SUM(I20:I27)</f>
        <v>159</v>
      </c>
      <c r="J18" s="3">
        <f t="shared" si="3"/>
        <v>181</v>
      </c>
      <c r="K18" s="3">
        <f t="shared" si="3"/>
        <v>175</v>
      </c>
      <c r="L18" s="3">
        <f t="shared" si="3"/>
        <v>165</v>
      </c>
      <c r="M18" s="3">
        <f t="shared" si="3"/>
        <v>139</v>
      </c>
      <c r="N18" s="3">
        <f>SUM(N19:N29)</f>
        <v>188</v>
      </c>
      <c r="O18" s="3">
        <f>SUM(O19:O29)</f>
        <v>247</v>
      </c>
      <c r="P18" s="3">
        <f t="shared" ref="P18:S18" si="4">SUM(P19:P29)</f>
        <v>279</v>
      </c>
      <c r="Q18" s="3">
        <f t="shared" si="4"/>
        <v>239</v>
      </c>
      <c r="R18" s="3">
        <f t="shared" si="4"/>
        <v>223</v>
      </c>
      <c r="S18" s="3">
        <f t="shared" si="4"/>
        <v>171</v>
      </c>
      <c r="T18" s="3">
        <f t="shared" ref="T18:AA18" si="5">SUM(T19:T29)</f>
        <v>192</v>
      </c>
      <c r="U18" s="3">
        <f t="shared" si="5"/>
        <v>245</v>
      </c>
      <c r="V18" s="3">
        <f t="shared" si="5"/>
        <v>242</v>
      </c>
      <c r="W18" s="3">
        <f t="shared" si="5"/>
        <v>187</v>
      </c>
      <c r="X18" s="3">
        <f t="shared" si="5"/>
        <v>204</v>
      </c>
      <c r="Y18" s="3">
        <f t="shared" si="5"/>
        <v>207</v>
      </c>
      <c r="Z18" s="3">
        <f t="shared" si="5"/>
        <v>192</v>
      </c>
      <c r="AA18" s="3">
        <f t="shared" si="5"/>
        <v>190</v>
      </c>
    </row>
    <row r="19" spans="1:27" x14ac:dyDescent="0.25">
      <c r="A19" s="6"/>
      <c r="B19" s="8">
        <v>505</v>
      </c>
      <c r="C19" s="7" t="s">
        <v>0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7" t="s">
        <v>0</v>
      </c>
      <c r="P19" s="7" t="s">
        <v>0</v>
      </c>
      <c r="Q19" s="7" t="s">
        <v>0</v>
      </c>
      <c r="R19" s="7" t="s">
        <v>0</v>
      </c>
      <c r="S19" s="7" t="s">
        <v>0</v>
      </c>
      <c r="T19">
        <v>27</v>
      </c>
      <c r="U19">
        <v>116</v>
      </c>
      <c r="V19">
        <v>101</v>
      </c>
      <c r="W19">
        <v>49</v>
      </c>
      <c r="X19">
        <v>63</v>
      </c>
      <c r="Y19">
        <v>83</v>
      </c>
      <c r="Z19">
        <v>77</v>
      </c>
      <c r="AA19">
        <v>90</v>
      </c>
    </row>
    <row r="20" spans="1:27" x14ac:dyDescent="0.25">
      <c r="A20" s="6"/>
      <c r="B20" s="8" t="s">
        <v>6</v>
      </c>
      <c r="C20" s="2">
        <v>14</v>
      </c>
      <c r="D20" s="2">
        <v>14</v>
      </c>
      <c r="E20" s="2">
        <v>10</v>
      </c>
      <c r="F20" s="2">
        <v>10</v>
      </c>
      <c r="G20" s="2">
        <v>7</v>
      </c>
      <c r="H20" s="2">
        <v>16</v>
      </c>
      <c r="I20" s="2">
        <v>20</v>
      </c>
      <c r="J20" s="2">
        <v>28</v>
      </c>
      <c r="K20" s="2">
        <v>18</v>
      </c>
      <c r="L20" s="2">
        <v>22</v>
      </c>
      <c r="M20">
        <v>5</v>
      </c>
      <c r="N20" s="2" t="s">
        <v>0</v>
      </c>
      <c r="O20" s="2" t="s">
        <v>0</v>
      </c>
      <c r="P20" s="2" t="s">
        <v>0</v>
      </c>
      <c r="Q20" s="2" t="s">
        <v>0</v>
      </c>
      <c r="R20" s="2" t="s">
        <v>0</v>
      </c>
      <c r="S20" s="2" t="s">
        <v>0</v>
      </c>
      <c r="T20" s="2" t="s">
        <v>0</v>
      </c>
      <c r="U20" s="2" t="s">
        <v>0</v>
      </c>
      <c r="V20" s="2" t="s">
        <v>0</v>
      </c>
      <c r="W20" s="2" t="s">
        <v>0</v>
      </c>
      <c r="X20" s="2" t="s">
        <v>0</v>
      </c>
      <c r="Y20" s="2" t="s">
        <v>0</v>
      </c>
      <c r="Z20" s="2" t="s">
        <v>0</v>
      </c>
      <c r="AA20" s="2" t="s">
        <v>0</v>
      </c>
    </row>
    <row r="21" spans="1:27" x14ac:dyDescent="0.25">
      <c r="A21" s="6"/>
      <c r="B21" s="8" t="s">
        <v>68</v>
      </c>
      <c r="C21" s="2">
        <v>27</v>
      </c>
      <c r="D21" s="2">
        <v>10</v>
      </c>
      <c r="E21" s="2">
        <v>12</v>
      </c>
      <c r="F21" s="2">
        <v>6</v>
      </c>
      <c r="G21" s="2">
        <v>18</v>
      </c>
      <c r="H21" s="2">
        <v>22</v>
      </c>
      <c r="I21" s="2">
        <v>21</v>
      </c>
      <c r="J21" s="2">
        <v>24</v>
      </c>
      <c r="K21" s="2">
        <v>21</v>
      </c>
      <c r="L21" s="2">
        <v>16</v>
      </c>
      <c r="M21">
        <v>15</v>
      </c>
      <c r="N21">
        <v>14</v>
      </c>
      <c r="O21">
        <v>9</v>
      </c>
      <c r="P21">
        <v>11</v>
      </c>
      <c r="Q21">
        <v>13</v>
      </c>
      <c r="R21">
        <v>12</v>
      </c>
      <c r="S21">
        <v>10</v>
      </c>
      <c r="T21">
        <v>4</v>
      </c>
      <c r="U21">
        <v>2</v>
      </c>
      <c r="V21">
        <v>2</v>
      </c>
      <c r="W21" s="2" t="s">
        <v>0</v>
      </c>
      <c r="X21" s="2" t="s">
        <v>0</v>
      </c>
      <c r="Y21" s="2" t="s">
        <v>0</v>
      </c>
      <c r="Z21" s="2" t="s">
        <v>0</v>
      </c>
      <c r="AA21" s="2" t="s">
        <v>0</v>
      </c>
    </row>
    <row r="22" spans="1:27" x14ac:dyDescent="0.25">
      <c r="A22" s="6"/>
      <c r="B22" s="8" t="s">
        <v>70</v>
      </c>
      <c r="C22" s="2">
        <v>62</v>
      </c>
      <c r="D22" s="2">
        <v>47</v>
      </c>
      <c r="E22" s="2">
        <v>33</v>
      </c>
      <c r="F22" s="2">
        <v>46</v>
      </c>
      <c r="G22" s="2">
        <v>40</v>
      </c>
      <c r="H22" s="2">
        <v>41</v>
      </c>
      <c r="I22" s="2">
        <v>67</v>
      </c>
      <c r="J22" s="2">
        <v>73</v>
      </c>
      <c r="K22" s="2">
        <v>79</v>
      </c>
      <c r="L22" s="2">
        <v>81</v>
      </c>
      <c r="M22">
        <v>62</v>
      </c>
      <c r="N22">
        <v>55</v>
      </c>
      <c r="O22">
        <v>85</v>
      </c>
      <c r="P22">
        <v>110</v>
      </c>
      <c r="Q22">
        <v>86</v>
      </c>
      <c r="R22">
        <v>99</v>
      </c>
      <c r="S22">
        <v>57</v>
      </c>
      <c r="T22">
        <v>44</v>
      </c>
      <c r="U22">
        <v>43</v>
      </c>
      <c r="V22">
        <v>59</v>
      </c>
      <c r="W22">
        <v>54</v>
      </c>
      <c r="X22">
        <f>0+0+56</f>
        <v>56</v>
      </c>
      <c r="Y22">
        <f>0+49</f>
        <v>49</v>
      </c>
      <c r="Z22">
        <v>53</v>
      </c>
      <c r="AA22">
        <v>49</v>
      </c>
    </row>
    <row r="23" spans="1:27" x14ac:dyDescent="0.25">
      <c r="A23" s="6"/>
      <c r="B23" s="8" t="s">
        <v>69</v>
      </c>
      <c r="C23" s="2">
        <v>24</v>
      </c>
      <c r="D23" s="2">
        <v>22</v>
      </c>
      <c r="E23" s="2">
        <v>25</v>
      </c>
      <c r="F23" s="2">
        <v>29</v>
      </c>
      <c r="G23" s="2">
        <v>33</v>
      </c>
      <c r="H23" s="2">
        <v>29</v>
      </c>
      <c r="I23" s="2">
        <v>35</v>
      </c>
      <c r="J23" s="2">
        <v>39</v>
      </c>
      <c r="K23" s="2">
        <v>36</v>
      </c>
      <c r="L23" s="2">
        <v>28</v>
      </c>
      <c r="M23">
        <v>28</v>
      </c>
      <c r="N23">
        <v>20</v>
      </c>
      <c r="O23" s="2">
        <v>39</v>
      </c>
      <c r="P23" s="2">
        <v>36</v>
      </c>
      <c r="Q23">
        <v>26</v>
      </c>
      <c r="R23">
        <v>12</v>
      </c>
      <c r="S23">
        <v>10</v>
      </c>
      <c r="T23">
        <v>13</v>
      </c>
      <c r="U23">
        <v>11</v>
      </c>
      <c r="V23">
        <v>11</v>
      </c>
      <c r="W23">
        <v>9</v>
      </c>
      <c r="X23">
        <f>2+5</f>
        <v>7</v>
      </c>
      <c r="Y23">
        <f>5+5+5</f>
        <v>15</v>
      </c>
      <c r="Z23">
        <f>2+9</f>
        <v>11</v>
      </c>
      <c r="AA23">
        <v>10</v>
      </c>
    </row>
    <row r="24" spans="1:27" x14ac:dyDescent="0.25">
      <c r="A24" s="6"/>
      <c r="B24" s="8">
        <v>427</v>
      </c>
      <c r="C24" s="2">
        <v>5</v>
      </c>
      <c r="D24" s="2">
        <v>15</v>
      </c>
      <c r="E24" s="2">
        <v>5</v>
      </c>
      <c r="F24" s="2">
        <v>7</v>
      </c>
      <c r="G24" s="2">
        <v>9</v>
      </c>
      <c r="H24" s="2">
        <v>5</v>
      </c>
      <c r="I24" s="2">
        <v>7</v>
      </c>
      <c r="J24" s="2">
        <v>10</v>
      </c>
      <c r="K24" s="2">
        <v>7</v>
      </c>
      <c r="L24" s="2">
        <v>4</v>
      </c>
      <c r="M24">
        <v>1</v>
      </c>
      <c r="N24">
        <v>4</v>
      </c>
      <c r="O24">
        <v>4</v>
      </c>
      <c r="P24" s="2" t="s">
        <v>0</v>
      </c>
      <c r="Q24" s="2" t="s">
        <v>0</v>
      </c>
      <c r="R24" s="2" t="s">
        <v>0</v>
      </c>
      <c r="S24" s="2" t="s">
        <v>0</v>
      </c>
      <c r="T24" s="2" t="s">
        <v>0</v>
      </c>
      <c r="U24" s="2" t="s">
        <v>0</v>
      </c>
      <c r="V24" s="2" t="s">
        <v>0</v>
      </c>
      <c r="W24" s="2" t="s">
        <v>0</v>
      </c>
      <c r="X24" s="2" t="s">
        <v>0</v>
      </c>
      <c r="Y24" s="2" t="s">
        <v>0</v>
      </c>
      <c r="Z24" s="2" t="s">
        <v>0</v>
      </c>
      <c r="AA24" s="2" t="s">
        <v>0</v>
      </c>
    </row>
    <row r="25" spans="1:27" x14ac:dyDescent="0.25">
      <c r="A25" s="6"/>
      <c r="B25" s="8" t="s">
        <v>71</v>
      </c>
      <c r="C25" s="2" t="s">
        <v>0</v>
      </c>
      <c r="D25" s="2" t="s">
        <v>0</v>
      </c>
      <c r="E25" s="2" t="s">
        <v>0</v>
      </c>
      <c r="F25" s="2" t="s">
        <v>0</v>
      </c>
      <c r="G25" s="2" t="s">
        <v>0</v>
      </c>
      <c r="H25" s="2" t="s">
        <v>0</v>
      </c>
      <c r="I25" s="2" t="s">
        <v>0</v>
      </c>
      <c r="J25" s="2" t="s">
        <v>0</v>
      </c>
      <c r="K25" s="2" t="s">
        <v>0</v>
      </c>
      <c r="L25" s="2">
        <v>2</v>
      </c>
      <c r="M25">
        <v>21</v>
      </c>
      <c r="N25">
        <v>28</v>
      </c>
      <c r="O25">
        <v>43</v>
      </c>
      <c r="P25">
        <v>56</v>
      </c>
      <c r="Q25">
        <v>53</v>
      </c>
      <c r="R25">
        <v>52</v>
      </c>
      <c r="S25">
        <v>28</v>
      </c>
      <c r="T25">
        <v>36</v>
      </c>
      <c r="U25">
        <v>20</v>
      </c>
      <c r="V25">
        <v>28</v>
      </c>
      <c r="W25">
        <v>30</v>
      </c>
      <c r="X25">
        <f>28+2</f>
        <v>30</v>
      </c>
      <c r="Y25">
        <f>30+2</f>
        <v>32</v>
      </c>
      <c r="Z25">
        <f>29+1</f>
        <v>30</v>
      </c>
      <c r="AA25">
        <v>23</v>
      </c>
    </row>
    <row r="26" spans="1:27" x14ac:dyDescent="0.25">
      <c r="A26" s="6"/>
      <c r="B26" s="8">
        <v>430</v>
      </c>
      <c r="C26" s="2">
        <v>11</v>
      </c>
      <c r="D26" s="2">
        <v>14</v>
      </c>
      <c r="E26" s="2">
        <v>7</v>
      </c>
      <c r="F26" s="2">
        <v>7</v>
      </c>
      <c r="G26" s="2">
        <v>4</v>
      </c>
      <c r="H26" s="2">
        <v>10</v>
      </c>
      <c r="I26" s="2">
        <v>9</v>
      </c>
      <c r="J26" s="2">
        <v>7</v>
      </c>
      <c r="K26" s="2">
        <v>3</v>
      </c>
      <c r="L26" s="2" t="s">
        <v>0</v>
      </c>
      <c r="M26" s="2" t="s">
        <v>0</v>
      </c>
      <c r="N26" s="2" t="s">
        <v>0</v>
      </c>
      <c r="O26" s="2" t="s">
        <v>0</v>
      </c>
      <c r="P26" s="2" t="s">
        <v>0</v>
      </c>
      <c r="Q26" s="2" t="s">
        <v>0</v>
      </c>
      <c r="R26" s="2" t="s">
        <v>0</v>
      </c>
      <c r="S26" s="2" t="s">
        <v>0</v>
      </c>
      <c r="T26" s="2" t="s">
        <v>0</v>
      </c>
      <c r="U26" s="2" t="s">
        <v>0</v>
      </c>
      <c r="V26" s="2" t="s">
        <v>0</v>
      </c>
      <c r="W26" s="2" t="s">
        <v>0</v>
      </c>
      <c r="X26" s="2" t="s">
        <v>0</v>
      </c>
      <c r="Y26" s="2" t="s">
        <v>0</v>
      </c>
      <c r="Z26" s="2" t="s">
        <v>0</v>
      </c>
      <c r="AA26" s="2" t="s">
        <v>0</v>
      </c>
    </row>
    <row r="27" spans="1:27" x14ac:dyDescent="0.25">
      <c r="B27" s="8" t="s">
        <v>7</v>
      </c>
      <c r="C27" s="2" t="s">
        <v>0</v>
      </c>
      <c r="D27" s="2" t="s">
        <v>0</v>
      </c>
      <c r="E27" s="2" t="s">
        <v>0</v>
      </c>
      <c r="F27" s="2" t="s">
        <v>0</v>
      </c>
      <c r="G27" s="2" t="s">
        <v>0</v>
      </c>
      <c r="H27" s="2" t="s">
        <v>0</v>
      </c>
      <c r="I27" s="2" t="s">
        <v>0</v>
      </c>
      <c r="J27" s="2" t="s">
        <v>0</v>
      </c>
      <c r="K27" s="2">
        <v>11</v>
      </c>
      <c r="L27" s="2">
        <v>12</v>
      </c>
      <c r="M27">
        <v>7</v>
      </c>
      <c r="N27">
        <v>4</v>
      </c>
      <c r="O27" s="2">
        <v>8</v>
      </c>
      <c r="P27" s="2" t="s">
        <v>0</v>
      </c>
      <c r="Q27" s="2" t="s">
        <v>0</v>
      </c>
      <c r="R27" s="2" t="s">
        <v>0</v>
      </c>
      <c r="S27" s="2">
        <v>9</v>
      </c>
      <c r="T27" s="2">
        <v>8</v>
      </c>
      <c r="U27" s="2">
        <v>0</v>
      </c>
      <c r="V27" s="2">
        <v>0</v>
      </c>
      <c r="W27" s="2">
        <v>0</v>
      </c>
      <c r="X27" s="2">
        <v>7</v>
      </c>
      <c r="Y27" s="2">
        <v>0</v>
      </c>
      <c r="Z27" s="2">
        <v>0</v>
      </c>
      <c r="AA27" s="2">
        <v>0</v>
      </c>
    </row>
    <row r="28" spans="1:27" x14ac:dyDescent="0.25">
      <c r="B28" s="8" t="s">
        <v>44</v>
      </c>
      <c r="C28" s="2" t="s">
        <v>2</v>
      </c>
      <c r="D28" s="2" t="s">
        <v>2</v>
      </c>
      <c r="E28" s="2" t="s">
        <v>2</v>
      </c>
      <c r="F28" s="2" t="s">
        <v>2</v>
      </c>
      <c r="G28" s="2" t="s">
        <v>2</v>
      </c>
      <c r="H28" s="2" t="s">
        <v>2</v>
      </c>
      <c r="I28" s="2" t="s">
        <v>2</v>
      </c>
      <c r="J28" s="2" t="s">
        <v>2</v>
      </c>
      <c r="K28" s="2" t="s">
        <v>2</v>
      </c>
      <c r="L28" s="2" t="s">
        <v>2</v>
      </c>
      <c r="M28" s="2" t="s">
        <v>2</v>
      </c>
      <c r="N28">
        <v>28</v>
      </c>
      <c r="O28" s="2">
        <v>21</v>
      </c>
      <c r="P28" s="2">
        <v>25</v>
      </c>
      <c r="Q28" s="2">
        <v>24</v>
      </c>
      <c r="R28">
        <v>24</v>
      </c>
      <c r="S28">
        <v>35</v>
      </c>
      <c r="T28">
        <v>38</v>
      </c>
      <c r="U28">
        <v>34</v>
      </c>
      <c r="V28">
        <v>26</v>
      </c>
      <c r="W28">
        <v>28</v>
      </c>
      <c r="X28">
        <v>26</v>
      </c>
      <c r="Y28">
        <v>15</v>
      </c>
      <c r="Z28">
        <v>13</v>
      </c>
      <c r="AA28" s="2">
        <v>4</v>
      </c>
    </row>
    <row r="29" spans="1:27" x14ac:dyDescent="0.25">
      <c r="B29" s="8" t="s">
        <v>45</v>
      </c>
      <c r="C29" s="2" t="s">
        <v>2</v>
      </c>
      <c r="D29" s="2" t="s">
        <v>2</v>
      </c>
      <c r="E29" s="2" t="s">
        <v>2</v>
      </c>
      <c r="F29" s="2" t="s">
        <v>2</v>
      </c>
      <c r="G29" s="2" t="s">
        <v>2</v>
      </c>
      <c r="H29" s="2" t="s">
        <v>2</v>
      </c>
      <c r="I29" s="2" t="s">
        <v>2</v>
      </c>
      <c r="J29" s="2" t="s">
        <v>2</v>
      </c>
      <c r="K29" s="2" t="s">
        <v>2</v>
      </c>
      <c r="L29" s="2" t="s">
        <v>2</v>
      </c>
      <c r="M29" s="2" t="s">
        <v>2</v>
      </c>
      <c r="N29">
        <v>35</v>
      </c>
      <c r="O29" s="2">
        <v>38</v>
      </c>
      <c r="P29" s="2">
        <v>41</v>
      </c>
      <c r="Q29" s="2">
        <v>37</v>
      </c>
      <c r="R29">
        <v>24</v>
      </c>
      <c r="S29">
        <v>22</v>
      </c>
      <c r="T29">
        <v>22</v>
      </c>
      <c r="U29">
        <v>19</v>
      </c>
      <c r="V29">
        <v>15</v>
      </c>
      <c r="W29">
        <v>17</v>
      </c>
      <c r="X29">
        <v>15</v>
      </c>
      <c r="Y29">
        <v>13</v>
      </c>
      <c r="Z29">
        <v>8</v>
      </c>
      <c r="AA29" s="2">
        <v>14</v>
      </c>
    </row>
    <row r="30" spans="1:27" x14ac:dyDescent="0.25">
      <c r="A30" s="3" t="s">
        <v>19</v>
      </c>
      <c r="B30" s="9"/>
      <c r="C30" s="3">
        <f t="shared" ref="C30:H30" si="6">SUM(C31)</f>
        <v>6</v>
      </c>
      <c r="D30" s="3">
        <f t="shared" si="6"/>
        <v>2</v>
      </c>
      <c r="E30" s="3">
        <f t="shared" si="6"/>
        <v>1</v>
      </c>
      <c r="F30" s="3">
        <f t="shared" si="6"/>
        <v>1</v>
      </c>
      <c r="G30" s="3">
        <f t="shared" si="6"/>
        <v>0</v>
      </c>
      <c r="H30" s="3">
        <f t="shared" si="6"/>
        <v>2</v>
      </c>
      <c r="I30" s="3">
        <f t="shared" ref="I30:T30" si="7">SUM(I31)</f>
        <v>0</v>
      </c>
      <c r="J30" s="3">
        <f t="shared" si="7"/>
        <v>0</v>
      </c>
      <c r="K30" s="3">
        <f t="shared" si="7"/>
        <v>0</v>
      </c>
      <c r="L30" s="3">
        <f t="shared" si="7"/>
        <v>0</v>
      </c>
      <c r="M30" s="3">
        <f t="shared" si="7"/>
        <v>0</v>
      </c>
      <c r="N30" s="3">
        <f t="shared" si="7"/>
        <v>0</v>
      </c>
      <c r="O30" s="3">
        <f t="shared" si="7"/>
        <v>0</v>
      </c>
      <c r="P30" s="3">
        <f t="shared" si="7"/>
        <v>0</v>
      </c>
      <c r="Q30" s="3">
        <f t="shared" si="7"/>
        <v>0</v>
      </c>
      <c r="R30" s="3">
        <f t="shared" si="7"/>
        <v>0</v>
      </c>
      <c r="S30" s="3">
        <f t="shared" si="7"/>
        <v>0</v>
      </c>
      <c r="T30" s="3">
        <f t="shared" si="7"/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</row>
    <row r="31" spans="1:27" x14ac:dyDescent="0.25">
      <c r="B31" s="8" t="s">
        <v>20</v>
      </c>
      <c r="C31">
        <v>6</v>
      </c>
      <c r="D31">
        <v>2</v>
      </c>
      <c r="E31">
        <v>1</v>
      </c>
      <c r="F31">
        <v>1</v>
      </c>
      <c r="G31">
        <v>0</v>
      </c>
      <c r="H31">
        <v>2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 s="2">
        <v>0</v>
      </c>
      <c r="P31" s="2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 s="2" t="s">
        <v>0</v>
      </c>
      <c r="Z31" s="2" t="s">
        <v>0</v>
      </c>
      <c r="AA31" s="2" t="s">
        <v>0</v>
      </c>
    </row>
    <row r="32" spans="1:27" x14ac:dyDescent="0.25">
      <c r="A32" s="3" t="s">
        <v>41</v>
      </c>
      <c r="B32" s="3"/>
      <c r="C32" s="5">
        <f t="shared" ref="C32:H32" si="8">SUM(C33:C34)</f>
        <v>7</v>
      </c>
      <c r="D32" s="5">
        <f t="shared" si="8"/>
        <v>8</v>
      </c>
      <c r="E32" s="5">
        <f t="shared" si="8"/>
        <v>12</v>
      </c>
      <c r="F32" s="5">
        <f t="shared" si="8"/>
        <v>17</v>
      </c>
      <c r="G32" s="5">
        <f t="shared" si="8"/>
        <v>23</v>
      </c>
      <c r="H32" s="3">
        <f t="shared" si="8"/>
        <v>29</v>
      </c>
      <c r="I32" s="5">
        <f t="shared" ref="I32:M32" si="9">SUM(I33:I34)</f>
        <v>23</v>
      </c>
      <c r="J32" s="5">
        <f t="shared" si="9"/>
        <v>19</v>
      </c>
      <c r="K32" s="5">
        <f t="shared" si="9"/>
        <v>10</v>
      </c>
      <c r="L32" s="5">
        <f t="shared" si="9"/>
        <v>6</v>
      </c>
      <c r="M32" s="5">
        <f t="shared" si="9"/>
        <v>4</v>
      </c>
      <c r="N32" s="5" t="s">
        <v>2</v>
      </c>
      <c r="O32" s="5">
        <f>SUM(O33:O34)</f>
        <v>16</v>
      </c>
      <c r="P32" s="5">
        <f>SUM(P33:P34)</f>
        <v>27</v>
      </c>
      <c r="Q32" s="5">
        <f t="shared" ref="Q32:AA32" si="10">SUM(Q33:Q34)</f>
        <v>26</v>
      </c>
      <c r="R32" s="5">
        <f t="shared" si="10"/>
        <v>20</v>
      </c>
      <c r="S32" s="5">
        <f t="shared" si="10"/>
        <v>12</v>
      </c>
      <c r="T32" s="5">
        <f t="shared" si="10"/>
        <v>5</v>
      </c>
      <c r="U32" s="5">
        <f t="shared" si="10"/>
        <v>22</v>
      </c>
      <c r="V32" s="5">
        <f t="shared" si="10"/>
        <v>16</v>
      </c>
      <c r="W32" s="5">
        <f t="shared" si="10"/>
        <v>5</v>
      </c>
      <c r="X32" s="5">
        <f t="shared" si="10"/>
        <v>2</v>
      </c>
      <c r="Y32" s="5">
        <f t="shared" si="10"/>
        <v>0</v>
      </c>
      <c r="Z32" s="5">
        <f t="shared" si="10"/>
        <v>0</v>
      </c>
      <c r="AA32" s="5">
        <f t="shared" si="10"/>
        <v>4</v>
      </c>
    </row>
    <row r="33" spans="1:27" x14ac:dyDescent="0.25">
      <c r="A33" s="6"/>
      <c r="B33" t="s">
        <v>10</v>
      </c>
      <c r="C33">
        <v>2</v>
      </c>
      <c r="D33">
        <v>4</v>
      </c>
      <c r="E33">
        <v>4</v>
      </c>
      <c r="F33">
        <v>7</v>
      </c>
      <c r="G33">
        <v>5</v>
      </c>
      <c r="H33">
        <v>15</v>
      </c>
      <c r="I33" s="2">
        <v>10</v>
      </c>
      <c r="J33" s="2">
        <v>6</v>
      </c>
      <c r="K33" s="2">
        <v>1</v>
      </c>
      <c r="L33" s="2">
        <v>1</v>
      </c>
      <c r="M33" s="2">
        <v>1</v>
      </c>
      <c r="N33" s="2" t="s">
        <v>2</v>
      </c>
      <c r="O33" s="2">
        <f>1+1</f>
        <v>2</v>
      </c>
      <c r="P33" s="2">
        <f>0+4</f>
        <v>4</v>
      </c>
      <c r="Q33">
        <v>2</v>
      </c>
      <c r="R33">
        <v>5</v>
      </c>
      <c r="S33">
        <f>2+1</f>
        <v>3</v>
      </c>
      <c r="T33">
        <f>0+1</f>
        <v>1</v>
      </c>
      <c r="U33">
        <v>14</v>
      </c>
      <c r="V33">
        <v>11</v>
      </c>
      <c r="W33">
        <v>2</v>
      </c>
      <c r="X33">
        <v>2</v>
      </c>
      <c r="Y33">
        <v>0</v>
      </c>
      <c r="Z33">
        <v>0</v>
      </c>
      <c r="AA33" s="2">
        <v>2</v>
      </c>
    </row>
    <row r="34" spans="1:27" x14ac:dyDescent="0.25">
      <c r="B34" s="8">
        <v>480</v>
      </c>
      <c r="C34" s="2">
        <v>5</v>
      </c>
      <c r="D34" s="2">
        <v>4</v>
      </c>
      <c r="E34" s="2">
        <v>8</v>
      </c>
      <c r="F34" s="2">
        <v>10</v>
      </c>
      <c r="G34" s="2">
        <v>18</v>
      </c>
      <c r="H34">
        <v>14</v>
      </c>
      <c r="I34" s="2">
        <v>13</v>
      </c>
      <c r="J34" s="2">
        <v>13</v>
      </c>
      <c r="K34" s="2">
        <v>9</v>
      </c>
      <c r="L34" s="2">
        <v>5</v>
      </c>
      <c r="M34" s="2">
        <v>3</v>
      </c>
      <c r="N34" s="2" t="s">
        <v>2</v>
      </c>
      <c r="O34" s="2">
        <f>3+11</f>
        <v>14</v>
      </c>
      <c r="P34" s="2">
        <f>13+10</f>
        <v>23</v>
      </c>
      <c r="Q34" s="2">
        <f>14+10</f>
        <v>24</v>
      </c>
      <c r="R34">
        <v>15</v>
      </c>
      <c r="S34">
        <v>9</v>
      </c>
      <c r="T34">
        <v>4</v>
      </c>
      <c r="U34">
        <v>8</v>
      </c>
      <c r="V34">
        <v>5</v>
      </c>
      <c r="W34">
        <v>3</v>
      </c>
      <c r="X34">
        <v>0</v>
      </c>
      <c r="Y34">
        <v>0</v>
      </c>
      <c r="Z34">
        <v>0</v>
      </c>
      <c r="AA34" s="2">
        <v>2</v>
      </c>
    </row>
    <row r="35" spans="1:27" ht="15" hidden="1" customHeight="1" x14ac:dyDescent="0.25">
      <c r="B35" s="8" t="s">
        <v>23</v>
      </c>
      <c r="C35" s="8"/>
      <c r="D35" s="8"/>
      <c r="E35" s="8"/>
      <c r="F35" s="8"/>
      <c r="G35" s="8"/>
      <c r="H35" s="8"/>
      <c r="I35" s="2" t="s">
        <v>2</v>
      </c>
      <c r="J35" s="2" t="s">
        <v>2</v>
      </c>
      <c r="K35" s="2" t="s">
        <v>2</v>
      </c>
      <c r="L35" s="2" t="s">
        <v>2</v>
      </c>
      <c r="M35" s="2" t="s">
        <v>2</v>
      </c>
      <c r="N35" s="2" t="s">
        <v>2</v>
      </c>
      <c r="O35" s="2">
        <v>0</v>
      </c>
      <c r="P35" s="2">
        <f>0+0</f>
        <v>0</v>
      </c>
      <c r="Q35">
        <v>0</v>
      </c>
      <c r="R35">
        <v>0</v>
      </c>
      <c r="V35" s="1"/>
      <c r="W35" s="1"/>
      <c r="X35" s="1"/>
      <c r="Y35" s="1"/>
      <c r="Z35" s="1"/>
      <c r="AA35" s="1"/>
    </row>
    <row r="36" spans="1:27" ht="15" hidden="1" customHeight="1" x14ac:dyDescent="0.25">
      <c r="B36" s="8" t="s">
        <v>24</v>
      </c>
      <c r="C36" s="8"/>
      <c r="D36" s="8"/>
      <c r="E36" s="8"/>
      <c r="F36" s="8"/>
      <c r="G36" s="8"/>
      <c r="H36" s="8"/>
      <c r="I36" s="2" t="s">
        <v>2</v>
      </c>
      <c r="J36" s="2" t="s">
        <v>2</v>
      </c>
      <c r="K36" s="2" t="s">
        <v>2</v>
      </c>
      <c r="L36" s="2" t="s">
        <v>2</v>
      </c>
      <c r="M36" s="2" t="s">
        <v>2</v>
      </c>
      <c r="N36" s="2" t="s">
        <v>2</v>
      </c>
      <c r="O36" s="2">
        <v>11</v>
      </c>
      <c r="P36" s="2">
        <v>10</v>
      </c>
      <c r="Q36">
        <v>10</v>
      </c>
      <c r="R36">
        <v>0</v>
      </c>
      <c r="V36" s="1"/>
      <c r="W36" s="1"/>
      <c r="X36" s="1"/>
      <c r="Y36" s="1"/>
      <c r="Z36" s="1"/>
      <c r="AA36" s="1"/>
    </row>
    <row r="37" spans="1:27" ht="15" hidden="1" customHeight="1" x14ac:dyDescent="0.25">
      <c r="A37" s="3" t="s">
        <v>21</v>
      </c>
      <c r="B37" s="9"/>
      <c r="C37" s="9"/>
      <c r="D37" s="9"/>
      <c r="E37" s="9"/>
      <c r="F37" s="9"/>
      <c r="G37" s="9"/>
      <c r="H37" s="9"/>
      <c r="I37" s="5">
        <f t="shared" ref="I37:M37" si="11">SUM(I38)</f>
        <v>0</v>
      </c>
      <c r="J37" s="5">
        <f t="shared" si="11"/>
        <v>0</v>
      </c>
      <c r="K37" s="5">
        <f t="shared" si="11"/>
        <v>0</v>
      </c>
      <c r="L37" s="5">
        <f t="shared" si="11"/>
        <v>0</v>
      </c>
      <c r="M37" s="5">
        <f t="shared" si="11"/>
        <v>0</v>
      </c>
      <c r="N37" s="5" t="s">
        <v>2</v>
      </c>
      <c r="O37" s="5" t="s">
        <v>2</v>
      </c>
      <c r="P37" s="5" t="s">
        <v>2</v>
      </c>
      <c r="Q37" s="5" t="s">
        <v>2</v>
      </c>
      <c r="R37" s="5" t="s">
        <v>2</v>
      </c>
      <c r="S37" s="5" t="s">
        <v>2</v>
      </c>
      <c r="T37" s="5"/>
      <c r="U37" s="5"/>
      <c r="V37" s="1"/>
      <c r="W37" s="1"/>
      <c r="X37" s="1"/>
      <c r="Y37" s="1"/>
      <c r="Z37" s="1"/>
      <c r="AA37" s="1"/>
    </row>
    <row r="38" spans="1:27" ht="15" hidden="1" customHeight="1" x14ac:dyDescent="0.25">
      <c r="B38" s="8" t="s">
        <v>22</v>
      </c>
      <c r="C38" s="8"/>
      <c r="D38" s="8"/>
      <c r="E38" s="8"/>
      <c r="F38" s="8"/>
      <c r="G38" s="8"/>
      <c r="H38" s="8"/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 t="s">
        <v>2</v>
      </c>
      <c r="O38" s="2" t="s">
        <v>2</v>
      </c>
      <c r="P38" s="2" t="s">
        <v>2</v>
      </c>
      <c r="Q38" s="2" t="s">
        <v>2</v>
      </c>
      <c r="R38" s="2" t="s">
        <v>2</v>
      </c>
      <c r="S38" s="2" t="s">
        <v>2</v>
      </c>
      <c r="T38" s="2"/>
      <c r="U38" s="2"/>
      <c r="V38" s="1"/>
      <c r="W38" s="1"/>
      <c r="X38" s="1"/>
      <c r="Y38" s="1"/>
      <c r="Z38" s="1"/>
      <c r="AA38" s="1"/>
    </row>
    <row r="39" spans="1:27" x14ac:dyDescent="0.25">
      <c r="A39" s="3" t="s">
        <v>29</v>
      </c>
      <c r="B39" s="9"/>
      <c r="C39" s="5">
        <f t="shared" ref="C39:G39" si="12">SUM(C40)</f>
        <v>0</v>
      </c>
      <c r="D39" s="5">
        <f t="shared" si="12"/>
        <v>0</v>
      </c>
      <c r="E39" s="5">
        <f t="shared" si="12"/>
        <v>0</v>
      </c>
      <c r="F39" s="5">
        <f t="shared" si="12"/>
        <v>0</v>
      </c>
      <c r="G39" s="5">
        <f t="shared" si="12"/>
        <v>0</v>
      </c>
      <c r="H39" s="5">
        <f t="shared" ref="H39:J39" si="13">SUM(H40)</f>
        <v>0</v>
      </c>
      <c r="I39" s="5">
        <f t="shared" si="13"/>
        <v>0</v>
      </c>
      <c r="J39" s="5">
        <f t="shared" si="13"/>
        <v>0</v>
      </c>
      <c r="K39" s="5" t="s">
        <v>2</v>
      </c>
      <c r="L39" s="5" t="s">
        <v>2</v>
      </c>
      <c r="M39" s="5" t="s">
        <v>2</v>
      </c>
      <c r="N39" s="5" t="s">
        <v>2</v>
      </c>
      <c r="O39" s="5" t="s">
        <v>2</v>
      </c>
      <c r="P39" s="5" t="s">
        <v>2</v>
      </c>
      <c r="Q39" s="5">
        <f t="shared" ref="Q39:AA39" si="14">SUM(Q40)</f>
        <v>27</v>
      </c>
      <c r="R39" s="5">
        <f t="shared" si="14"/>
        <v>44</v>
      </c>
      <c r="S39" s="5">
        <f t="shared" si="14"/>
        <v>50</v>
      </c>
      <c r="T39" s="5">
        <f t="shared" si="14"/>
        <v>35</v>
      </c>
      <c r="U39" s="5">
        <f t="shared" si="14"/>
        <v>25</v>
      </c>
      <c r="V39" s="5">
        <f t="shared" si="14"/>
        <v>26</v>
      </c>
      <c r="W39" s="5">
        <f t="shared" si="14"/>
        <v>17</v>
      </c>
      <c r="X39" s="5">
        <f t="shared" si="14"/>
        <v>20</v>
      </c>
      <c r="Y39" s="5">
        <f t="shared" si="14"/>
        <v>30</v>
      </c>
      <c r="Z39" s="5">
        <f t="shared" si="14"/>
        <v>30</v>
      </c>
      <c r="AA39" s="5">
        <f t="shared" si="14"/>
        <v>28</v>
      </c>
    </row>
    <row r="40" spans="1:27" x14ac:dyDescent="0.25">
      <c r="B40" s="8" t="s">
        <v>30</v>
      </c>
      <c r="C40" s="2" t="s">
        <v>0</v>
      </c>
      <c r="D40" s="2" t="s">
        <v>0</v>
      </c>
      <c r="E40" s="2" t="s">
        <v>0</v>
      </c>
      <c r="F40" s="2" t="s">
        <v>0</v>
      </c>
      <c r="G40" s="2" t="s">
        <v>0</v>
      </c>
      <c r="H40" s="2" t="s">
        <v>0</v>
      </c>
      <c r="I40" s="2" t="s">
        <v>0</v>
      </c>
      <c r="J40" s="2" t="s">
        <v>0</v>
      </c>
      <c r="K40" s="2" t="s">
        <v>2</v>
      </c>
      <c r="L40" s="2" t="s">
        <v>2</v>
      </c>
      <c r="M40" s="2" t="s">
        <v>2</v>
      </c>
      <c r="N40" s="2" t="s">
        <v>2</v>
      </c>
      <c r="O40" s="2" t="s">
        <v>2</v>
      </c>
      <c r="P40" s="2" t="s">
        <v>2</v>
      </c>
      <c r="Q40" s="2">
        <v>27</v>
      </c>
      <c r="R40">
        <v>44</v>
      </c>
      <c r="S40">
        <v>50</v>
      </c>
      <c r="T40">
        <v>35</v>
      </c>
      <c r="U40">
        <v>25</v>
      </c>
      <c r="V40">
        <v>26</v>
      </c>
      <c r="W40">
        <v>17</v>
      </c>
      <c r="X40">
        <v>20</v>
      </c>
      <c r="Y40">
        <v>30</v>
      </c>
      <c r="Z40">
        <v>30</v>
      </c>
      <c r="AA40">
        <v>28</v>
      </c>
    </row>
    <row r="41" spans="1:27" x14ac:dyDescent="0.25">
      <c r="A41" s="3" t="s">
        <v>72</v>
      </c>
      <c r="B41" s="9"/>
      <c r="C41" s="5">
        <f>SUM(C42)</f>
        <v>2</v>
      </c>
      <c r="D41" s="5">
        <f t="shared" ref="D41:AA41" si="15">SUM(D42)</f>
        <v>0</v>
      </c>
      <c r="E41" s="5">
        <f t="shared" si="15"/>
        <v>0</v>
      </c>
      <c r="F41" s="5">
        <f t="shared" si="15"/>
        <v>0</v>
      </c>
      <c r="G41" s="5">
        <f t="shared" si="15"/>
        <v>0</v>
      </c>
      <c r="H41" s="5">
        <f t="shared" si="15"/>
        <v>0</v>
      </c>
      <c r="I41" s="5">
        <f t="shared" si="15"/>
        <v>0</v>
      </c>
      <c r="J41" s="5">
        <f t="shared" si="15"/>
        <v>0</v>
      </c>
      <c r="K41" s="5">
        <f t="shared" si="15"/>
        <v>0</v>
      </c>
      <c r="L41" s="5">
        <f t="shared" si="15"/>
        <v>0</v>
      </c>
      <c r="M41" s="5">
        <f t="shared" si="15"/>
        <v>0</v>
      </c>
      <c r="N41" s="5">
        <f t="shared" si="15"/>
        <v>0</v>
      </c>
      <c r="O41" s="5">
        <f t="shared" si="15"/>
        <v>0</v>
      </c>
      <c r="P41" s="5">
        <f t="shared" si="15"/>
        <v>0</v>
      </c>
      <c r="Q41" s="5">
        <f t="shared" si="15"/>
        <v>0</v>
      </c>
      <c r="R41" s="5">
        <f t="shared" si="15"/>
        <v>0</v>
      </c>
      <c r="S41" s="5">
        <f t="shared" si="15"/>
        <v>0</v>
      </c>
      <c r="T41" s="5">
        <f t="shared" si="15"/>
        <v>0</v>
      </c>
      <c r="U41" s="5">
        <f t="shared" si="15"/>
        <v>0</v>
      </c>
      <c r="V41" s="5">
        <f t="shared" si="15"/>
        <v>0</v>
      </c>
      <c r="W41" s="5">
        <f t="shared" si="15"/>
        <v>0</v>
      </c>
      <c r="X41" s="5">
        <f t="shared" si="15"/>
        <v>0</v>
      </c>
      <c r="Y41" s="5">
        <f t="shared" si="15"/>
        <v>0</v>
      </c>
      <c r="Z41" s="5">
        <f t="shared" si="15"/>
        <v>0</v>
      </c>
      <c r="AA41" s="5">
        <f t="shared" si="15"/>
        <v>0</v>
      </c>
    </row>
    <row r="42" spans="1:27" x14ac:dyDescent="0.25">
      <c r="B42" s="8" t="s">
        <v>73</v>
      </c>
      <c r="C42" s="2">
        <v>2</v>
      </c>
      <c r="D42" s="2">
        <v>0</v>
      </c>
      <c r="E42" s="4" t="s">
        <v>0</v>
      </c>
      <c r="F42" s="4" t="s">
        <v>0</v>
      </c>
      <c r="G42" s="4" t="s">
        <v>0</v>
      </c>
      <c r="H42" s="4" t="s">
        <v>0</v>
      </c>
      <c r="I42" s="4" t="s">
        <v>0</v>
      </c>
      <c r="J42" s="4" t="s">
        <v>0</v>
      </c>
      <c r="K42" s="4" t="s">
        <v>0</v>
      </c>
      <c r="L42" s="4" t="s">
        <v>0</v>
      </c>
      <c r="M42" s="4" t="s">
        <v>0</v>
      </c>
      <c r="N42" s="4" t="s">
        <v>0</v>
      </c>
      <c r="O42" s="4" t="s">
        <v>0</v>
      </c>
      <c r="P42" s="4" t="s">
        <v>0</v>
      </c>
      <c r="Q42" s="4" t="s">
        <v>0</v>
      </c>
      <c r="R42" s="4" t="s">
        <v>0</v>
      </c>
      <c r="S42" s="4" t="s">
        <v>0</v>
      </c>
      <c r="T42" s="4" t="s">
        <v>0</v>
      </c>
      <c r="U42" s="4" t="s">
        <v>0</v>
      </c>
      <c r="V42" s="4" t="s">
        <v>0</v>
      </c>
      <c r="W42" s="4" t="s">
        <v>0</v>
      </c>
      <c r="X42" s="4" t="s">
        <v>0</v>
      </c>
      <c r="Y42" s="4" t="s">
        <v>0</v>
      </c>
      <c r="Z42" s="4" t="s">
        <v>0</v>
      </c>
      <c r="AA42" s="4" t="s">
        <v>0</v>
      </c>
    </row>
    <row r="43" spans="1:27" x14ac:dyDescent="0.25">
      <c r="A43" s="3" t="s">
        <v>21</v>
      </c>
      <c r="B43" s="9"/>
      <c r="C43" s="5">
        <f>SUM(C44)</f>
        <v>6</v>
      </c>
      <c r="D43" s="5">
        <f t="shared" ref="D43:AA43" si="16">SUM(D44)</f>
        <v>0</v>
      </c>
      <c r="E43" s="5">
        <f t="shared" si="16"/>
        <v>0</v>
      </c>
      <c r="F43" s="5">
        <f t="shared" si="16"/>
        <v>0</v>
      </c>
      <c r="G43" s="5">
        <f t="shared" si="16"/>
        <v>0</v>
      </c>
      <c r="H43" s="5">
        <f t="shared" si="16"/>
        <v>0</v>
      </c>
      <c r="I43" s="5">
        <f t="shared" si="16"/>
        <v>0</v>
      </c>
      <c r="J43" s="5">
        <f t="shared" si="16"/>
        <v>0</v>
      </c>
      <c r="K43" s="5">
        <f t="shared" si="16"/>
        <v>0</v>
      </c>
      <c r="L43" s="5">
        <f t="shared" si="16"/>
        <v>0</v>
      </c>
      <c r="M43" s="5">
        <f t="shared" si="16"/>
        <v>0</v>
      </c>
      <c r="N43" s="5">
        <f t="shared" si="16"/>
        <v>0</v>
      </c>
      <c r="O43" s="5">
        <f t="shared" si="16"/>
        <v>0</v>
      </c>
      <c r="P43" s="5">
        <f t="shared" si="16"/>
        <v>0</v>
      </c>
      <c r="Q43" s="5">
        <f t="shared" si="16"/>
        <v>0</v>
      </c>
      <c r="R43" s="5">
        <f t="shared" si="16"/>
        <v>0</v>
      </c>
      <c r="S43" s="5">
        <f t="shared" si="16"/>
        <v>0</v>
      </c>
      <c r="T43" s="5">
        <f t="shared" si="16"/>
        <v>0</v>
      </c>
      <c r="U43" s="5">
        <f t="shared" si="16"/>
        <v>0</v>
      </c>
      <c r="V43" s="5">
        <f t="shared" si="16"/>
        <v>0</v>
      </c>
      <c r="W43" s="5">
        <f t="shared" si="16"/>
        <v>0</v>
      </c>
      <c r="X43" s="5">
        <f t="shared" si="16"/>
        <v>3</v>
      </c>
      <c r="Y43" s="5">
        <f t="shared" si="16"/>
        <v>2</v>
      </c>
      <c r="Z43" s="5">
        <f t="shared" si="16"/>
        <v>0</v>
      </c>
      <c r="AA43" s="5">
        <f t="shared" si="16"/>
        <v>0</v>
      </c>
    </row>
    <row r="44" spans="1:27" x14ac:dyDescent="0.25">
      <c r="B44" s="8" t="s">
        <v>22</v>
      </c>
      <c r="C44" s="2">
        <v>6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 t="s">
        <v>2</v>
      </c>
      <c r="V44" s="2" t="s">
        <v>2</v>
      </c>
      <c r="W44" s="2" t="s">
        <v>2</v>
      </c>
      <c r="X44" s="2">
        <v>3</v>
      </c>
      <c r="Y44" s="2">
        <v>2</v>
      </c>
      <c r="Z44" s="4" t="s">
        <v>0</v>
      </c>
      <c r="AA44" s="4" t="s">
        <v>0</v>
      </c>
    </row>
    <row r="45" spans="1:27" x14ac:dyDescent="0.25">
      <c r="A45" s="3" t="s">
        <v>36</v>
      </c>
      <c r="B45" s="9"/>
      <c r="C45" s="5" t="s">
        <v>2</v>
      </c>
      <c r="D45" s="5" t="s">
        <v>2</v>
      </c>
      <c r="E45" s="5" t="s">
        <v>2</v>
      </c>
      <c r="F45" s="5" t="s">
        <v>2</v>
      </c>
      <c r="G45" s="5" t="s">
        <v>2</v>
      </c>
      <c r="H45" s="5" t="s">
        <v>2</v>
      </c>
      <c r="I45" s="5" t="s">
        <v>2</v>
      </c>
      <c r="J45" s="5" t="s">
        <v>2</v>
      </c>
      <c r="K45" s="5" t="s">
        <v>2</v>
      </c>
      <c r="L45" s="5" t="s">
        <v>2</v>
      </c>
      <c r="M45" s="5" t="s">
        <v>2</v>
      </c>
      <c r="N45" s="5" t="s">
        <v>2</v>
      </c>
      <c r="O45" s="5" t="s">
        <v>2</v>
      </c>
      <c r="P45" s="5">
        <f t="shared" ref="P45:AA45" si="17">SUM(P46:P59)</f>
        <v>214</v>
      </c>
      <c r="Q45" s="5">
        <f t="shared" si="17"/>
        <v>180</v>
      </c>
      <c r="R45" s="5">
        <f t="shared" si="17"/>
        <v>160</v>
      </c>
      <c r="S45" s="5">
        <f t="shared" si="17"/>
        <v>172</v>
      </c>
      <c r="T45" s="5">
        <f t="shared" si="17"/>
        <v>148</v>
      </c>
      <c r="U45" s="5">
        <f t="shared" si="17"/>
        <v>181</v>
      </c>
      <c r="V45" s="5">
        <f t="shared" si="17"/>
        <v>157</v>
      </c>
      <c r="W45" s="5">
        <f t="shared" si="17"/>
        <v>102</v>
      </c>
      <c r="X45" s="5">
        <f t="shared" si="17"/>
        <v>115</v>
      </c>
      <c r="Y45" s="5">
        <f t="shared" si="17"/>
        <v>134</v>
      </c>
      <c r="Z45" s="5">
        <f t="shared" si="17"/>
        <v>174</v>
      </c>
      <c r="AA45" s="5">
        <f t="shared" si="17"/>
        <v>183</v>
      </c>
    </row>
    <row r="46" spans="1:27" x14ac:dyDescent="0.25">
      <c r="B46" s="8" t="s">
        <v>66</v>
      </c>
      <c r="C46" s="2" t="s">
        <v>2</v>
      </c>
      <c r="D46" s="2" t="s">
        <v>2</v>
      </c>
      <c r="E46" s="2" t="s">
        <v>2</v>
      </c>
      <c r="F46" s="2" t="s">
        <v>2</v>
      </c>
      <c r="G46" s="2" t="s">
        <v>2</v>
      </c>
      <c r="H46" s="2" t="s">
        <v>2</v>
      </c>
      <c r="I46" s="2" t="s">
        <v>2</v>
      </c>
      <c r="J46" s="2" t="s">
        <v>2</v>
      </c>
      <c r="K46" s="2" t="s">
        <v>2</v>
      </c>
      <c r="L46" s="2" t="s">
        <v>2</v>
      </c>
      <c r="M46" s="2" t="s">
        <v>2</v>
      </c>
      <c r="N46" s="2" t="s">
        <v>2</v>
      </c>
      <c r="O46" s="2" t="s">
        <v>2</v>
      </c>
      <c r="P46" s="2">
        <f>16+6</f>
        <v>22</v>
      </c>
      <c r="Q46">
        <f>13+4</f>
        <v>17</v>
      </c>
      <c r="R46" s="2">
        <f>15+1</f>
        <v>16</v>
      </c>
      <c r="S46" s="2">
        <v>22</v>
      </c>
      <c r="T46" s="2">
        <v>25</v>
      </c>
      <c r="U46" s="2">
        <v>19</v>
      </c>
      <c r="V46" s="2">
        <v>8</v>
      </c>
      <c r="W46" s="2">
        <v>4</v>
      </c>
      <c r="X46" s="2">
        <v>13</v>
      </c>
      <c r="Y46" s="2">
        <v>39</v>
      </c>
      <c r="Z46" s="21">
        <v>62</v>
      </c>
      <c r="AA46" s="21">
        <v>54</v>
      </c>
    </row>
    <row r="47" spans="1:27" x14ac:dyDescent="0.25">
      <c r="B47" s="8" t="s">
        <v>64</v>
      </c>
      <c r="C47" s="2" t="s">
        <v>2</v>
      </c>
      <c r="D47" s="2" t="s">
        <v>2</v>
      </c>
      <c r="E47" s="2" t="s">
        <v>2</v>
      </c>
      <c r="F47" s="2" t="s">
        <v>2</v>
      </c>
      <c r="G47" s="2" t="s">
        <v>2</v>
      </c>
      <c r="H47" s="2" t="s">
        <v>2</v>
      </c>
      <c r="I47" s="2" t="s">
        <v>2</v>
      </c>
      <c r="J47" s="2" t="s">
        <v>2</v>
      </c>
      <c r="K47" s="2" t="s">
        <v>2</v>
      </c>
      <c r="L47" s="2" t="s">
        <v>2</v>
      </c>
      <c r="M47" s="2" t="s">
        <v>2</v>
      </c>
      <c r="N47" s="2" t="s">
        <v>2</v>
      </c>
      <c r="O47" s="2" t="s">
        <v>2</v>
      </c>
      <c r="P47" s="2">
        <f>5+4</f>
        <v>9</v>
      </c>
      <c r="Q47">
        <f>1+6</f>
        <v>7</v>
      </c>
      <c r="R47" s="2">
        <f>1+7</f>
        <v>8</v>
      </c>
      <c r="S47" s="2">
        <v>0</v>
      </c>
      <c r="T47" s="2">
        <v>8</v>
      </c>
      <c r="U47" s="2">
        <v>2</v>
      </c>
      <c r="V47" s="2">
        <v>6</v>
      </c>
      <c r="W47" s="2">
        <v>0</v>
      </c>
      <c r="X47" s="2" t="s">
        <v>0</v>
      </c>
      <c r="Y47" s="2" t="s">
        <v>0</v>
      </c>
      <c r="Z47" s="21" t="s">
        <v>0</v>
      </c>
      <c r="AA47" s="21" t="s">
        <v>0</v>
      </c>
    </row>
    <row r="48" spans="1:27" x14ac:dyDescent="0.25">
      <c r="B48" s="8" t="s">
        <v>63</v>
      </c>
      <c r="C48" s="2" t="s">
        <v>0</v>
      </c>
      <c r="D48" s="2" t="s">
        <v>0</v>
      </c>
      <c r="E48" s="2" t="s">
        <v>0</v>
      </c>
      <c r="F48" s="2" t="s">
        <v>0</v>
      </c>
      <c r="G48" s="2" t="s">
        <v>0</v>
      </c>
      <c r="H48" s="2" t="s">
        <v>0</v>
      </c>
      <c r="I48" s="2" t="s">
        <v>0</v>
      </c>
      <c r="J48" s="2" t="s">
        <v>0</v>
      </c>
      <c r="K48" s="2" t="s">
        <v>0</v>
      </c>
      <c r="L48" s="2" t="s">
        <v>0</v>
      </c>
      <c r="M48" s="2" t="s">
        <v>0</v>
      </c>
      <c r="N48" s="2" t="s">
        <v>0</v>
      </c>
      <c r="O48" s="2" t="s">
        <v>0</v>
      </c>
      <c r="P48" s="2" t="s">
        <v>0</v>
      </c>
      <c r="Q48" s="2" t="s">
        <v>0</v>
      </c>
      <c r="R48" s="2" t="s">
        <v>0</v>
      </c>
      <c r="S48" s="2" t="s">
        <v>0</v>
      </c>
      <c r="T48" s="2" t="s">
        <v>0</v>
      </c>
      <c r="U48" s="2">
        <v>20</v>
      </c>
      <c r="V48" s="2">
        <v>5</v>
      </c>
      <c r="W48" s="2">
        <v>7</v>
      </c>
      <c r="X48" s="2">
        <v>5</v>
      </c>
      <c r="Y48" s="2">
        <v>3</v>
      </c>
      <c r="Z48" s="22">
        <v>17</v>
      </c>
      <c r="AA48" s="22">
        <v>18</v>
      </c>
    </row>
    <row r="49" spans="1:27" x14ac:dyDescent="0.25">
      <c r="B49" s="8" t="s">
        <v>65</v>
      </c>
      <c r="C49" s="2" t="s">
        <v>2</v>
      </c>
      <c r="D49" s="2" t="s">
        <v>2</v>
      </c>
      <c r="E49" s="2" t="s">
        <v>2</v>
      </c>
      <c r="F49" s="2" t="s">
        <v>2</v>
      </c>
      <c r="G49" s="2" t="s">
        <v>2</v>
      </c>
      <c r="H49" s="2" t="s">
        <v>2</v>
      </c>
      <c r="I49" s="2" t="s">
        <v>2</v>
      </c>
      <c r="J49" s="2" t="s">
        <v>2</v>
      </c>
      <c r="K49" s="2" t="s">
        <v>2</v>
      </c>
      <c r="L49" s="2" t="s">
        <v>2</v>
      </c>
      <c r="M49" s="2" t="s">
        <v>2</v>
      </c>
      <c r="N49" s="2" t="s">
        <v>2</v>
      </c>
      <c r="O49" s="2" t="s">
        <v>2</v>
      </c>
      <c r="P49" s="2">
        <f>27+8</f>
        <v>35</v>
      </c>
      <c r="Q49">
        <f>13+1</f>
        <v>14</v>
      </c>
      <c r="R49" s="2">
        <f>11+3</f>
        <v>14</v>
      </c>
      <c r="S49" s="2">
        <v>17</v>
      </c>
      <c r="T49" s="2">
        <v>14</v>
      </c>
      <c r="U49" s="2">
        <v>15</v>
      </c>
      <c r="V49" s="2">
        <v>15</v>
      </c>
      <c r="W49" s="2">
        <v>14</v>
      </c>
      <c r="X49" s="2">
        <v>9</v>
      </c>
      <c r="Y49" s="2">
        <v>13</v>
      </c>
      <c r="Z49" s="22"/>
      <c r="AA49" s="22"/>
    </row>
    <row r="50" spans="1:27" x14ac:dyDescent="0.25">
      <c r="B50" s="8" t="s">
        <v>25</v>
      </c>
      <c r="C50" s="2" t="s">
        <v>2</v>
      </c>
      <c r="D50" s="2" t="s">
        <v>2</v>
      </c>
      <c r="E50" s="2" t="s">
        <v>2</v>
      </c>
      <c r="F50" s="2" t="s">
        <v>2</v>
      </c>
      <c r="G50" s="2" t="s">
        <v>2</v>
      </c>
      <c r="H50" s="2" t="s">
        <v>2</v>
      </c>
      <c r="I50" s="2" t="s">
        <v>2</v>
      </c>
      <c r="J50" s="2" t="s">
        <v>2</v>
      </c>
      <c r="K50" s="2" t="s">
        <v>2</v>
      </c>
      <c r="L50" s="2" t="s">
        <v>2</v>
      </c>
      <c r="M50" s="2" t="s">
        <v>2</v>
      </c>
      <c r="N50" s="2" t="s">
        <v>2</v>
      </c>
      <c r="O50" s="2" t="s">
        <v>2</v>
      </c>
      <c r="P50" s="2">
        <f>81+37</f>
        <v>118</v>
      </c>
      <c r="Q50">
        <f>65+36</f>
        <v>101</v>
      </c>
      <c r="R50" s="2">
        <f>49+23</f>
        <v>72</v>
      </c>
      <c r="S50" s="2">
        <v>63</v>
      </c>
      <c r="T50" s="2">
        <v>45</v>
      </c>
      <c r="U50" s="2">
        <v>69</v>
      </c>
      <c r="V50" s="2">
        <v>69</v>
      </c>
      <c r="W50" s="2">
        <v>48</v>
      </c>
      <c r="X50" s="2">
        <v>46</v>
      </c>
      <c r="Y50" s="2">
        <v>41</v>
      </c>
      <c r="Z50" s="21">
        <v>49</v>
      </c>
      <c r="AA50" s="21">
        <v>67</v>
      </c>
    </row>
    <row r="51" spans="1:27" x14ac:dyDescent="0.25">
      <c r="B51" s="8" t="s">
        <v>35</v>
      </c>
      <c r="C51" s="4" t="s">
        <v>0</v>
      </c>
      <c r="D51" s="4" t="s">
        <v>0</v>
      </c>
      <c r="E51" s="4" t="s">
        <v>0</v>
      </c>
      <c r="F51" s="4" t="s">
        <v>0</v>
      </c>
      <c r="G51" s="4" t="s">
        <v>0</v>
      </c>
      <c r="H51" s="4" t="s">
        <v>0</v>
      </c>
      <c r="I51" s="4" t="s">
        <v>0</v>
      </c>
      <c r="J51" s="4" t="s">
        <v>0</v>
      </c>
      <c r="K51" s="4" t="s">
        <v>0</v>
      </c>
      <c r="L51" s="4" t="s">
        <v>0</v>
      </c>
      <c r="M51" s="4" t="s">
        <v>0</v>
      </c>
      <c r="N51" s="4" t="s">
        <v>0</v>
      </c>
      <c r="O51" s="4" t="s">
        <v>0</v>
      </c>
      <c r="P51" s="4" t="s">
        <v>0</v>
      </c>
      <c r="Q51" s="4" t="s">
        <v>0</v>
      </c>
      <c r="R51" s="2">
        <v>1</v>
      </c>
      <c r="S51" s="2">
        <v>22</v>
      </c>
      <c r="T51" s="2">
        <v>26</v>
      </c>
      <c r="U51" s="2">
        <v>21</v>
      </c>
      <c r="V51" s="2">
        <v>30</v>
      </c>
      <c r="W51" s="2">
        <v>14</v>
      </c>
      <c r="X51" s="2">
        <v>24</v>
      </c>
      <c r="Y51" s="2">
        <v>17</v>
      </c>
      <c r="Z51" s="21">
        <v>30</v>
      </c>
      <c r="AA51" s="21">
        <v>30</v>
      </c>
    </row>
    <row r="52" spans="1:27" x14ac:dyDescent="0.25">
      <c r="B52" s="8" t="s">
        <v>67</v>
      </c>
      <c r="C52" s="2" t="s">
        <v>2</v>
      </c>
      <c r="D52" s="2" t="s">
        <v>2</v>
      </c>
      <c r="E52" s="2" t="s">
        <v>2</v>
      </c>
      <c r="F52" s="2" t="s">
        <v>2</v>
      </c>
      <c r="G52" s="2" t="s">
        <v>2</v>
      </c>
      <c r="H52" s="2" t="s">
        <v>2</v>
      </c>
      <c r="I52" s="2" t="s">
        <v>2</v>
      </c>
      <c r="J52" s="2" t="s">
        <v>2</v>
      </c>
      <c r="K52" s="2" t="s">
        <v>2</v>
      </c>
      <c r="L52" s="2" t="s">
        <v>2</v>
      </c>
      <c r="M52" s="2" t="s">
        <v>2</v>
      </c>
      <c r="N52" s="2" t="s">
        <v>2</v>
      </c>
      <c r="O52" s="2" t="s">
        <v>2</v>
      </c>
      <c r="P52" s="2">
        <v>0</v>
      </c>
      <c r="Q52">
        <v>10</v>
      </c>
      <c r="R52" s="2">
        <v>16</v>
      </c>
      <c r="S52" s="2">
        <v>7</v>
      </c>
      <c r="T52" s="2">
        <f>14+2</f>
        <v>16</v>
      </c>
      <c r="U52" s="2">
        <v>15</v>
      </c>
      <c r="V52" s="2">
        <v>4</v>
      </c>
      <c r="W52" s="2">
        <v>10</v>
      </c>
      <c r="X52" s="2">
        <v>16</v>
      </c>
      <c r="Y52" s="2">
        <v>20</v>
      </c>
      <c r="Z52" s="21">
        <v>12</v>
      </c>
      <c r="AA52" s="21">
        <v>13</v>
      </c>
    </row>
    <row r="53" spans="1:27" x14ac:dyDescent="0.25">
      <c r="B53" s="8" t="s">
        <v>55</v>
      </c>
      <c r="C53" s="2" t="s">
        <v>2</v>
      </c>
      <c r="D53" s="2" t="s">
        <v>2</v>
      </c>
      <c r="E53" s="2" t="s">
        <v>2</v>
      </c>
      <c r="F53" s="2" t="s">
        <v>2</v>
      </c>
      <c r="G53" s="2" t="s">
        <v>2</v>
      </c>
      <c r="H53" s="2" t="s">
        <v>2</v>
      </c>
      <c r="I53" s="2" t="s">
        <v>2</v>
      </c>
      <c r="J53" s="2" t="s">
        <v>2</v>
      </c>
      <c r="K53" s="2" t="s">
        <v>2</v>
      </c>
      <c r="L53" s="2" t="s">
        <v>2</v>
      </c>
      <c r="M53" s="2" t="s">
        <v>2</v>
      </c>
      <c r="N53" s="2" t="s">
        <v>2</v>
      </c>
      <c r="O53" s="2" t="s">
        <v>2</v>
      </c>
      <c r="P53" s="2">
        <v>15</v>
      </c>
      <c r="Q53">
        <v>11</v>
      </c>
      <c r="R53" s="2">
        <v>13</v>
      </c>
      <c r="S53" s="2">
        <v>19</v>
      </c>
      <c r="T53" s="2">
        <v>0</v>
      </c>
      <c r="U53" s="2">
        <v>0</v>
      </c>
      <c r="V53" s="2">
        <v>2</v>
      </c>
      <c r="W53" s="2">
        <v>0</v>
      </c>
      <c r="X53" s="2">
        <v>0</v>
      </c>
      <c r="Y53" s="2">
        <v>0</v>
      </c>
      <c r="Z53" s="21">
        <v>0</v>
      </c>
      <c r="AA53" s="21">
        <v>0</v>
      </c>
    </row>
    <row r="54" spans="1:27" x14ac:dyDescent="0.25">
      <c r="B54" s="8" t="s">
        <v>56</v>
      </c>
      <c r="C54" s="2" t="s">
        <v>0</v>
      </c>
      <c r="D54" s="2" t="s">
        <v>0</v>
      </c>
      <c r="E54" s="2" t="s">
        <v>0</v>
      </c>
      <c r="F54" s="2" t="s">
        <v>0</v>
      </c>
      <c r="G54" s="2" t="s">
        <v>0</v>
      </c>
      <c r="H54" s="2" t="s">
        <v>0</v>
      </c>
      <c r="I54" s="2" t="s">
        <v>0</v>
      </c>
      <c r="J54" s="2" t="s">
        <v>0</v>
      </c>
      <c r="K54" s="2" t="s">
        <v>0</v>
      </c>
      <c r="L54" s="2" t="s">
        <v>0</v>
      </c>
      <c r="M54" s="2" t="s">
        <v>0</v>
      </c>
      <c r="N54" s="2" t="s">
        <v>0</v>
      </c>
      <c r="O54" s="2" t="s">
        <v>0</v>
      </c>
      <c r="P54" s="2" t="s">
        <v>0</v>
      </c>
      <c r="Q54" s="2" t="s">
        <v>0</v>
      </c>
      <c r="R54" s="2">
        <v>4</v>
      </c>
      <c r="S54" s="2">
        <v>1</v>
      </c>
      <c r="T54" s="2">
        <v>1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3" t="s">
        <v>0</v>
      </c>
      <c r="AA54" s="23" t="s">
        <v>0</v>
      </c>
    </row>
    <row r="55" spans="1:27" x14ac:dyDescent="0.25">
      <c r="B55" s="8" t="s">
        <v>52</v>
      </c>
      <c r="C55" s="2" t="s">
        <v>2</v>
      </c>
      <c r="D55" s="2" t="s">
        <v>2</v>
      </c>
      <c r="E55" s="2" t="s">
        <v>2</v>
      </c>
      <c r="F55" s="2" t="s">
        <v>2</v>
      </c>
      <c r="G55" s="2" t="s">
        <v>2</v>
      </c>
      <c r="H55" s="2" t="s">
        <v>2</v>
      </c>
      <c r="I55" s="2" t="s">
        <v>2</v>
      </c>
      <c r="J55" s="2" t="s">
        <v>2</v>
      </c>
      <c r="K55" s="2" t="s">
        <v>2</v>
      </c>
      <c r="L55" s="2" t="s">
        <v>2</v>
      </c>
      <c r="M55" s="2" t="s">
        <v>2</v>
      </c>
      <c r="N55" s="2" t="s">
        <v>2</v>
      </c>
      <c r="O55" s="2" t="s">
        <v>2</v>
      </c>
      <c r="P55" s="2">
        <v>0</v>
      </c>
      <c r="Q55">
        <v>5</v>
      </c>
      <c r="R55" s="2">
        <v>4</v>
      </c>
      <c r="S55" s="2">
        <v>10</v>
      </c>
      <c r="T55" s="2">
        <v>8</v>
      </c>
      <c r="U55" s="2">
        <f>2+6+3+4</f>
        <v>15</v>
      </c>
      <c r="V55" s="2">
        <f>2+2+5+3</f>
        <v>12</v>
      </c>
      <c r="W55" s="4" t="s">
        <v>0</v>
      </c>
      <c r="X55" s="4" t="s">
        <v>0</v>
      </c>
      <c r="Y55" s="4" t="s">
        <v>0</v>
      </c>
      <c r="Z55" s="23" t="s">
        <v>0</v>
      </c>
      <c r="AA55" s="23" t="s">
        <v>0</v>
      </c>
    </row>
    <row r="56" spans="1:27" x14ac:dyDescent="0.25">
      <c r="B56" s="8" t="s">
        <v>28</v>
      </c>
      <c r="C56" s="2" t="s">
        <v>2</v>
      </c>
      <c r="D56" s="2" t="s">
        <v>2</v>
      </c>
      <c r="E56" s="2" t="s">
        <v>2</v>
      </c>
      <c r="F56" s="2" t="s">
        <v>2</v>
      </c>
      <c r="G56" s="2" t="s">
        <v>2</v>
      </c>
      <c r="H56" s="2" t="s">
        <v>2</v>
      </c>
      <c r="I56" s="2" t="s">
        <v>2</v>
      </c>
      <c r="J56" s="2" t="s">
        <v>2</v>
      </c>
      <c r="K56" s="2" t="s">
        <v>2</v>
      </c>
      <c r="L56" s="2" t="s">
        <v>2</v>
      </c>
      <c r="M56" s="2" t="s">
        <v>2</v>
      </c>
      <c r="N56" s="2" t="s">
        <v>2</v>
      </c>
      <c r="O56" s="2" t="s">
        <v>2</v>
      </c>
      <c r="P56" s="2">
        <f>3+2</f>
        <v>5</v>
      </c>
      <c r="Q56">
        <v>5</v>
      </c>
      <c r="R56" s="2">
        <v>5</v>
      </c>
      <c r="S56" s="2">
        <v>3</v>
      </c>
      <c r="T56" s="2">
        <v>3</v>
      </c>
      <c r="U56" s="2">
        <v>4</v>
      </c>
      <c r="V56" s="2">
        <v>6</v>
      </c>
      <c r="W56" s="2">
        <v>5</v>
      </c>
      <c r="X56" s="2">
        <v>2</v>
      </c>
      <c r="Y56" s="2">
        <v>1</v>
      </c>
      <c r="Z56" s="21">
        <v>4</v>
      </c>
      <c r="AA56" s="21">
        <v>1</v>
      </c>
    </row>
    <row r="57" spans="1:27" x14ac:dyDescent="0.25">
      <c r="B57" s="8" t="s">
        <v>53</v>
      </c>
      <c r="C57" s="2" t="s">
        <v>2</v>
      </c>
      <c r="D57" s="2" t="s">
        <v>2</v>
      </c>
      <c r="E57" s="2" t="s">
        <v>2</v>
      </c>
      <c r="F57" s="2" t="s">
        <v>2</v>
      </c>
      <c r="G57" s="2" t="s">
        <v>2</v>
      </c>
      <c r="H57" s="2" t="s">
        <v>2</v>
      </c>
      <c r="I57" s="2" t="s">
        <v>2</v>
      </c>
      <c r="J57" s="2" t="s">
        <v>2</v>
      </c>
      <c r="K57" s="2" t="s">
        <v>2</v>
      </c>
      <c r="L57" s="2" t="s">
        <v>2</v>
      </c>
      <c r="M57" s="2" t="s">
        <v>2</v>
      </c>
      <c r="N57" s="2" t="s">
        <v>2</v>
      </c>
      <c r="O57" s="2" t="s">
        <v>2</v>
      </c>
      <c r="P57" s="2">
        <v>0</v>
      </c>
      <c r="Q57">
        <v>5</v>
      </c>
      <c r="R57" s="2">
        <v>3</v>
      </c>
      <c r="S57" s="2">
        <v>5</v>
      </c>
      <c r="T57" s="2">
        <v>2</v>
      </c>
      <c r="U57" s="2">
        <v>1</v>
      </c>
      <c r="V57" s="2">
        <v>0</v>
      </c>
      <c r="W57" s="2">
        <v>0</v>
      </c>
      <c r="X57" s="2">
        <v>0</v>
      </c>
      <c r="Y57" s="2">
        <v>0</v>
      </c>
      <c r="Z57" s="21">
        <v>0</v>
      </c>
      <c r="AA57" s="21">
        <v>0</v>
      </c>
    </row>
    <row r="58" spans="1:27" x14ac:dyDescent="0.25">
      <c r="B58" s="8" t="s">
        <v>26</v>
      </c>
      <c r="C58" s="2" t="s">
        <v>2</v>
      </c>
      <c r="D58" s="2" t="s">
        <v>2</v>
      </c>
      <c r="E58" s="2" t="s">
        <v>2</v>
      </c>
      <c r="F58" s="2" t="s">
        <v>2</v>
      </c>
      <c r="G58" s="2" t="s">
        <v>2</v>
      </c>
      <c r="H58" s="2" t="s">
        <v>2</v>
      </c>
      <c r="I58" s="2" t="s">
        <v>2</v>
      </c>
      <c r="J58" s="2" t="s">
        <v>2</v>
      </c>
      <c r="K58" s="2" t="s">
        <v>2</v>
      </c>
      <c r="L58" s="2" t="s">
        <v>2</v>
      </c>
      <c r="M58" s="2" t="s">
        <v>2</v>
      </c>
      <c r="N58" s="2" t="s">
        <v>2</v>
      </c>
      <c r="O58" s="2" t="s">
        <v>2</v>
      </c>
      <c r="P58" s="2">
        <v>0</v>
      </c>
      <c r="Q58">
        <v>0</v>
      </c>
      <c r="R58" s="2">
        <v>0</v>
      </c>
      <c r="S58" s="2">
        <v>3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1">
        <v>0</v>
      </c>
      <c r="AA58" s="21">
        <v>0</v>
      </c>
    </row>
    <row r="59" spans="1:27" x14ac:dyDescent="0.25">
      <c r="B59" s="8" t="s">
        <v>27</v>
      </c>
      <c r="C59" s="2" t="s">
        <v>2</v>
      </c>
      <c r="D59" s="2" t="s">
        <v>2</v>
      </c>
      <c r="E59" s="2" t="s">
        <v>2</v>
      </c>
      <c r="F59" s="2" t="s">
        <v>2</v>
      </c>
      <c r="G59" s="2" t="s">
        <v>2</v>
      </c>
      <c r="H59" s="2" t="s">
        <v>2</v>
      </c>
      <c r="I59" s="2" t="s">
        <v>2</v>
      </c>
      <c r="J59" s="2" t="s">
        <v>2</v>
      </c>
      <c r="K59" s="2" t="s">
        <v>2</v>
      </c>
      <c r="L59" s="2" t="s">
        <v>2</v>
      </c>
      <c r="M59" s="2" t="s">
        <v>2</v>
      </c>
      <c r="N59" s="2" t="s">
        <v>2</v>
      </c>
      <c r="O59" s="2" t="s">
        <v>2</v>
      </c>
      <c r="P59" s="2">
        <v>10</v>
      </c>
      <c r="Q59">
        <v>5</v>
      </c>
      <c r="R59" s="2">
        <f>3+1</f>
        <v>4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1">
        <v>0</v>
      </c>
      <c r="Z59" s="21">
        <v>0</v>
      </c>
      <c r="AA59" s="21">
        <v>0</v>
      </c>
    </row>
    <row r="60" spans="1:27" x14ac:dyDescent="0.25">
      <c r="A60" s="3" t="s">
        <v>17</v>
      </c>
      <c r="B60" s="9"/>
      <c r="C60" s="5">
        <f>SUM(C61:C65)</f>
        <v>41</v>
      </c>
      <c r="D60" s="5">
        <f t="shared" ref="D60:H60" si="18">SUM(D61:D65)</f>
        <v>28</v>
      </c>
      <c r="E60" s="5">
        <f t="shared" si="18"/>
        <v>12</v>
      </c>
      <c r="F60" s="5">
        <f t="shared" si="18"/>
        <v>16</v>
      </c>
      <c r="G60" s="5">
        <f t="shared" si="18"/>
        <v>10</v>
      </c>
      <c r="H60" s="5">
        <f t="shared" si="18"/>
        <v>3</v>
      </c>
      <c r="I60" s="5">
        <v>13</v>
      </c>
      <c r="J60" s="5">
        <v>18</v>
      </c>
      <c r="K60" s="5">
        <v>52</v>
      </c>
      <c r="L60" s="5">
        <v>40</v>
      </c>
      <c r="M60" s="5">
        <v>12</v>
      </c>
      <c r="N60" s="5">
        <v>12</v>
      </c>
      <c r="O60" s="5">
        <v>12</v>
      </c>
      <c r="P60" s="5" t="s">
        <v>2</v>
      </c>
      <c r="Q60" s="5" t="s">
        <v>2</v>
      </c>
      <c r="R60" s="5" t="s">
        <v>2</v>
      </c>
      <c r="S60" s="5" t="s">
        <v>2</v>
      </c>
      <c r="T60" s="5" t="s">
        <v>2</v>
      </c>
      <c r="U60" s="5" t="s">
        <v>2</v>
      </c>
      <c r="V60" s="5" t="s">
        <v>2</v>
      </c>
      <c r="W60" s="5" t="s">
        <v>2</v>
      </c>
      <c r="X60" s="5" t="s">
        <v>2</v>
      </c>
      <c r="Y60" s="24">
        <f>SUM(Y61:Y65)</f>
        <v>3</v>
      </c>
      <c r="Z60" s="24">
        <f>SUM(Z61:Z65)</f>
        <v>9</v>
      </c>
      <c r="AA60" s="24">
        <f>SUM(AA61:AA65)</f>
        <v>0</v>
      </c>
    </row>
    <row r="61" spans="1:27" x14ac:dyDescent="0.25">
      <c r="B61" s="8">
        <v>500</v>
      </c>
      <c r="C61" s="2">
        <v>11</v>
      </c>
      <c r="D61" s="2">
        <v>4</v>
      </c>
      <c r="E61" s="2">
        <v>5</v>
      </c>
      <c r="F61" s="2">
        <v>3</v>
      </c>
      <c r="G61" s="2">
        <v>1</v>
      </c>
      <c r="H61" s="2">
        <v>0</v>
      </c>
      <c r="I61" s="2" t="s">
        <v>2</v>
      </c>
      <c r="J61" s="2">
        <v>3</v>
      </c>
      <c r="K61" s="2" t="s">
        <v>2</v>
      </c>
      <c r="L61" s="2" t="s">
        <v>2</v>
      </c>
      <c r="M61" s="2" t="s">
        <v>2</v>
      </c>
      <c r="N61" s="26">
        <v>2</v>
      </c>
      <c r="O61" s="26">
        <v>7</v>
      </c>
      <c r="P61" s="2" t="s">
        <v>2</v>
      </c>
      <c r="Q61" s="2" t="s">
        <v>2</v>
      </c>
      <c r="R61" s="2" t="s">
        <v>2</v>
      </c>
      <c r="S61" s="2" t="s">
        <v>2</v>
      </c>
      <c r="T61" s="2" t="s">
        <v>2</v>
      </c>
      <c r="U61" s="2" t="s">
        <v>2</v>
      </c>
      <c r="V61" s="2" t="s">
        <v>2</v>
      </c>
      <c r="W61" s="2" t="s">
        <v>2</v>
      </c>
      <c r="X61" s="2" t="s">
        <v>2</v>
      </c>
      <c r="Y61" s="21">
        <v>0</v>
      </c>
      <c r="Z61" s="21">
        <v>1</v>
      </c>
      <c r="AA61" s="21">
        <v>0</v>
      </c>
    </row>
    <row r="62" spans="1:27" x14ac:dyDescent="0.25">
      <c r="B62" s="8" t="s">
        <v>18</v>
      </c>
      <c r="C62" s="2">
        <v>4</v>
      </c>
      <c r="D62" s="2">
        <v>2</v>
      </c>
      <c r="E62" s="2">
        <v>3</v>
      </c>
      <c r="F62" s="2">
        <v>1</v>
      </c>
      <c r="G62" s="2">
        <v>0</v>
      </c>
      <c r="H62" s="2">
        <v>2</v>
      </c>
      <c r="I62" s="2" t="s">
        <v>2</v>
      </c>
      <c r="J62" s="2">
        <v>3</v>
      </c>
      <c r="K62" s="2" t="s">
        <v>2</v>
      </c>
      <c r="L62" s="2" t="s">
        <v>2</v>
      </c>
      <c r="M62" s="2" t="s">
        <v>2</v>
      </c>
      <c r="N62" s="26">
        <v>1</v>
      </c>
      <c r="O62" s="26">
        <v>3</v>
      </c>
      <c r="P62" s="2" t="s">
        <v>2</v>
      </c>
      <c r="Q62" s="2" t="s">
        <v>2</v>
      </c>
      <c r="R62" s="2" t="s">
        <v>2</v>
      </c>
      <c r="S62" s="2" t="s">
        <v>2</v>
      </c>
      <c r="T62" s="2" t="s">
        <v>2</v>
      </c>
      <c r="U62" s="2" t="s">
        <v>2</v>
      </c>
      <c r="V62" s="2" t="s">
        <v>2</v>
      </c>
      <c r="W62" s="2" t="s">
        <v>2</v>
      </c>
      <c r="X62" s="2" t="s">
        <v>2</v>
      </c>
      <c r="Y62" s="21">
        <v>0</v>
      </c>
      <c r="Z62" s="21">
        <v>0</v>
      </c>
      <c r="AA62" s="21">
        <v>0</v>
      </c>
    </row>
    <row r="63" spans="1:27" x14ac:dyDescent="0.25">
      <c r="B63" s="8">
        <v>530</v>
      </c>
      <c r="C63" s="2">
        <v>4</v>
      </c>
      <c r="D63" s="2">
        <v>0</v>
      </c>
      <c r="E63" s="2">
        <v>0</v>
      </c>
      <c r="F63" s="2">
        <v>3</v>
      </c>
      <c r="G63" s="2">
        <v>1</v>
      </c>
      <c r="H63" s="2">
        <v>0</v>
      </c>
      <c r="I63" s="2" t="s">
        <v>2</v>
      </c>
      <c r="J63" s="2">
        <v>2</v>
      </c>
      <c r="K63" s="2" t="s">
        <v>2</v>
      </c>
      <c r="L63" s="2" t="s">
        <v>2</v>
      </c>
      <c r="M63" s="2" t="s">
        <v>2</v>
      </c>
      <c r="N63" s="26">
        <v>0</v>
      </c>
      <c r="O63" s="26">
        <v>0</v>
      </c>
      <c r="P63" s="2" t="s">
        <v>2</v>
      </c>
      <c r="Q63" s="2" t="s">
        <v>2</v>
      </c>
      <c r="R63" s="2" t="s">
        <v>2</v>
      </c>
      <c r="S63" s="2" t="s">
        <v>2</v>
      </c>
      <c r="T63" s="2" t="s">
        <v>2</v>
      </c>
      <c r="U63" s="2" t="s">
        <v>2</v>
      </c>
      <c r="V63" s="2" t="s">
        <v>2</v>
      </c>
      <c r="W63" s="2" t="s">
        <v>2</v>
      </c>
      <c r="X63" s="2" t="s">
        <v>2</v>
      </c>
      <c r="Y63" s="21">
        <v>3</v>
      </c>
      <c r="Z63" s="21">
        <v>8</v>
      </c>
      <c r="AA63" s="21">
        <v>0</v>
      </c>
    </row>
    <row r="64" spans="1:27" x14ac:dyDescent="0.25">
      <c r="B64" s="8">
        <v>600</v>
      </c>
      <c r="C64" s="2">
        <v>8</v>
      </c>
      <c r="D64" s="2">
        <v>2</v>
      </c>
      <c r="E64" s="2">
        <v>0</v>
      </c>
      <c r="F64" s="2">
        <v>1</v>
      </c>
      <c r="G64" s="2">
        <v>4</v>
      </c>
      <c r="H64" s="2">
        <v>1</v>
      </c>
      <c r="I64" s="2" t="s">
        <v>2</v>
      </c>
      <c r="J64" s="2">
        <v>3</v>
      </c>
      <c r="K64" s="2" t="s">
        <v>2</v>
      </c>
      <c r="L64" s="2" t="s">
        <v>2</v>
      </c>
      <c r="M64" s="2" t="s">
        <v>2</v>
      </c>
      <c r="N64" s="26">
        <v>2</v>
      </c>
      <c r="O64" s="26">
        <v>1</v>
      </c>
      <c r="P64" s="2" t="s">
        <v>2</v>
      </c>
      <c r="Q64" s="2" t="s">
        <v>2</v>
      </c>
      <c r="R64" s="2" t="s">
        <v>2</v>
      </c>
      <c r="S64" s="2" t="s">
        <v>2</v>
      </c>
      <c r="T64" s="2" t="s">
        <v>2</v>
      </c>
      <c r="U64" s="2" t="s">
        <v>2</v>
      </c>
      <c r="V64" s="2" t="s">
        <v>2</v>
      </c>
      <c r="W64" s="2" t="s">
        <v>2</v>
      </c>
      <c r="X64" s="2" t="s">
        <v>2</v>
      </c>
      <c r="Y64" s="21">
        <v>0</v>
      </c>
      <c r="Z64" s="21">
        <v>0</v>
      </c>
      <c r="AA64" s="21">
        <v>0</v>
      </c>
    </row>
    <row r="65" spans="1:27" x14ac:dyDescent="0.25">
      <c r="B65" s="8">
        <v>900</v>
      </c>
      <c r="C65" s="2">
        <v>14</v>
      </c>
      <c r="D65" s="2">
        <v>20</v>
      </c>
      <c r="E65" s="2">
        <v>4</v>
      </c>
      <c r="F65" s="2">
        <v>8</v>
      </c>
      <c r="G65" s="2">
        <v>4</v>
      </c>
      <c r="H65" s="2">
        <v>0</v>
      </c>
      <c r="I65" s="2" t="s">
        <v>2</v>
      </c>
      <c r="J65" s="2">
        <v>7</v>
      </c>
      <c r="K65" s="2" t="s">
        <v>2</v>
      </c>
      <c r="L65" s="2" t="s">
        <v>2</v>
      </c>
      <c r="M65" s="2" t="s">
        <v>2</v>
      </c>
      <c r="N65" s="26">
        <v>0</v>
      </c>
      <c r="O65" s="26">
        <v>0</v>
      </c>
      <c r="P65" s="2" t="s">
        <v>2</v>
      </c>
      <c r="Q65" s="2" t="s">
        <v>2</v>
      </c>
      <c r="R65" s="2" t="s">
        <v>2</v>
      </c>
      <c r="S65" s="2" t="s">
        <v>2</v>
      </c>
      <c r="T65" s="2" t="s">
        <v>2</v>
      </c>
      <c r="U65" s="2" t="s">
        <v>2</v>
      </c>
      <c r="V65" s="2" t="s">
        <v>2</v>
      </c>
      <c r="W65" s="2" t="s">
        <v>2</v>
      </c>
      <c r="X65" s="2" t="s">
        <v>2</v>
      </c>
      <c r="Y65" s="21">
        <v>0</v>
      </c>
      <c r="Z65" s="21">
        <v>0</v>
      </c>
      <c r="AA65" s="21">
        <v>0</v>
      </c>
    </row>
    <row r="66" spans="1:27" x14ac:dyDescent="0.25">
      <c r="A66" s="3" t="s">
        <v>37</v>
      </c>
      <c r="B66" s="3"/>
      <c r="C66" s="5" t="s">
        <v>2</v>
      </c>
      <c r="D66" s="5" t="s">
        <v>2</v>
      </c>
      <c r="E66" s="5" t="s">
        <v>2</v>
      </c>
      <c r="F66" s="5" t="s">
        <v>2</v>
      </c>
      <c r="G66" s="5" t="s">
        <v>2</v>
      </c>
      <c r="H66" s="5" t="s">
        <v>2</v>
      </c>
      <c r="I66" s="5" t="s">
        <v>2</v>
      </c>
      <c r="J66" s="5" t="s">
        <v>2</v>
      </c>
      <c r="K66" s="5" t="s">
        <v>2</v>
      </c>
      <c r="L66" s="5" t="s">
        <v>2</v>
      </c>
      <c r="M66" s="5" t="s">
        <v>2</v>
      </c>
      <c r="N66" s="3">
        <f t="shared" ref="N66:R66" si="19">SUM(N67)</f>
        <v>33</v>
      </c>
      <c r="O66" s="3">
        <f t="shared" si="19"/>
        <v>35</v>
      </c>
      <c r="P66" s="3">
        <f t="shared" si="19"/>
        <v>43</v>
      </c>
      <c r="Q66" s="3">
        <f t="shared" si="19"/>
        <v>53</v>
      </c>
      <c r="R66" s="3">
        <f t="shared" si="19"/>
        <v>35</v>
      </c>
      <c r="S66" s="3">
        <f t="shared" ref="S66:AA66" si="20">SUM(S67)</f>
        <v>38</v>
      </c>
      <c r="T66" s="3">
        <f t="shared" si="20"/>
        <v>40</v>
      </c>
      <c r="U66" s="3">
        <f t="shared" si="20"/>
        <v>36</v>
      </c>
      <c r="V66" s="3">
        <f t="shared" si="20"/>
        <v>32</v>
      </c>
      <c r="W66" s="3">
        <f t="shared" si="20"/>
        <v>28</v>
      </c>
      <c r="X66" s="3">
        <f t="shared" si="20"/>
        <v>27</v>
      </c>
      <c r="Y66" s="25">
        <f t="shared" si="20"/>
        <v>28</v>
      </c>
      <c r="Z66" s="25">
        <f t="shared" si="20"/>
        <v>19</v>
      </c>
      <c r="AA66" s="25">
        <f t="shared" si="20"/>
        <v>12</v>
      </c>
    </row>
    <row r="67" spans="1:27" x14ac:dyDescent="0.25">
      <c r="B67" t="s">
        <v>46</v>
      </c>
      <c r="C67" s="2" t="s">
        <v>2</v>
      </c>
      <c r="D67" s="2" t="s">
        <v>2</v>
      </c>
      <c r="E67" s="2" t="s">
        <v>2</v>
      </c>
      <c r="F67" s="2" t="s">
        <v>2</v>
      </c>
      <c r="G67" s="2" t="s">
        <v>2</v>
      </c>
      <c r="H67" s="2" t="s">
        <v>2</v>
      </c>
      <c r="I67" s="2" t="s">
        <v>2</v>
      </c>
      <c r="J67" s="2" t="s">
        <v>2</v>
      </c>
      <c r="K67" s="2" t="s">
        <v>2</v>
      </c>
      <c r="L67" s="2" t="s">
        <v>2</v>
      </c>
      <c r="M67" s="2" t="s">
        <v>2</v>
      </c>
      <c r="N67">
        <v>33</v>
      </c>
      <c r="O67" s="2">
        <v>35</v>
      </c>
      <c r="P67" s="2">
        <v>43</v>
      </c>
      <c r="Q67" s="2">
        <v>53</v>
      </c>
      <c r="R67">
        <v>35</v>
      </c>
      <c r="S67">
        <v>38</v>
      </c>
      <c r="T67">
        <v>40</v>
      </c>
      <c r="U67">
        <v>36</v>
      </c>
      <c r="V67">
        <v>32</v>
      </c>
      <c r="W67">
        <v>28</v>
      </c>
      <c r="X67">
        <v>27</v>
      </c>
      <c r="Y67" s="2">
        <v>28</v>
      </c>
      <c r="Z67" s="2">
        <v>19</v>
      </c>
      <c r="AA67" s="2">
        <v>12</v>
      </c>
    </row>
    <row r="68" spans="1:27" x14ac:dyDescent="0.25">
      <c r="A68" s="3" t="s">
        <v>3</v>
      </c>
      <c r="B68" s="3"/>
      <c r="C68" s="3">
        <f t="shared" ref="C68:H68" si="21">SUM(C69:C72)</f>
        <v>390</v>
      </c>
      <c r="D68" s="3">
        <f t="shared" si="21"/>
        <v>328</v>
      </c>
      <c r="E68" s="3">
        <f t="shared" si="21"/>
        <v>255</v>
      </c>
      <c r="F68" s="3">
        <f t="shared" si="21"/>
        <v>422</v>
      </c>
      <c r="G68" s="3">
        <f t="shared" si="21"/>
        <v>690</v>
      </c>
      <c r="H68" s="3">
        <f t="shared" si="21"/>
        <v>806</v>
      </c>
      <c r="I68" s="3">
        <f t="shared" ref="I68:AA68" si="22">SUM(I69:I72)</f>
        <v>749</v>
      </c>
      <c r="J68" s="3">
        <f t="shared" si="22"/>
        <v>823</v>
      </c>
      <c r="K68" s="3">
        <f t="shared" si="22"/>
        <v>893</v>
      </c>
      <c r="L68" s="3">
        <f t="shared" si="22"/>
        <v>433</v>
      </c>
      <c r="M68" s="3">
        <f t="shared" si="22"/>
        <v>162</v>
      </c>
      <c r="N68" s="3">
        <f t="shared" si="22"/>
        <v>356</v>
      </c>
      <c r="O68" s="3">
        <f t="shared" si="22"/>
        <v>517</v>
      </c>
      <c r="P68" s="3">
        <f t="shared" si="22"/>
        <v>523</v>
      </c>
      <c r="Q68" s="3">
        <f t="shared" si="22"/>
        <v>329</v>
      </c>
      <c r="R68" s="3">
        <f t="shared" si="22"/>
        <v>347</v>
      </c>
      <c r="S68" s="3">
        <f t="shared" si="22"/>
        <v>234</v>
      </c>
      <c r="T68" s="3">
        <f t="shared" si="22"/>
        <v>305</v>
      </c>
      <c r="U68" s="3">
        <f t="shared" si="22"/>
        <v>316</v>
      </c>
      <c r="V68" s="3">
        <f t="shared" si="22"/>
        <v>196</v>
      </c>
      <c r="W68" s="3">
        <f t="shared" si="22"/>
        <v>177</v>
      </c>
      <c r="X68" s="3">
        <f t="shared" si="22"/>
        <v>244</v>
      </c>
      <c r="Y68" s="3">
        <f t="shared" si="22"/>
        <v>258</v>
      </c>
      <c r="Z68" s="3">
        <f t="shared" si="22"/>
        <v>296</v>
      </c>
      <c r="AA68" s="3">
        <f t="shared" si="22"/>
        <v>295</v>
      </c>
    </row>
    <row r="69" spans="1:27" x14ac:dyDescent="0.25">
      <c r="B69" t="s">
        <v>4</v>
      </c>
      <c r="C69">
        <v>126</v>
      </c>
      <c r="D69">
        <v>134</v>
      </c>
      <c r="E69">
        <v>107</v>
      </c>
      <c r="F69">
        <v>128</v>
      </c>
      <c r="G69">
        <v>234</v>
      </c>
      <c r="H69">
        <v>243</v>
      </c>
      <c r="I69" s="2">
        <v>97</v>
      </c>
      <c r="J69" s="2">
        <v>159</v>
      </c>
      <c r="K69" s="2">
        <v>164</v>
      </c>
      <c r="L69" s="2">
        <v>25</v>
      </c>
      <c r="M69" s="2">
        <v>40</v>
      </c>
      <c r="N69">
        <v>56</v>
      </c>
      <c r="O69" s="2">
        <v>40</v>
      </c>
      <c r="P69" s="2">
        <v>42</v>
      </c>
      <c r="Q69" s="2">
        <v>42</v>
      </c>
      <c r="R69">
        <v>34</v>
      </c>
      <c r="S69">
        <v>19</v>
      </c>
      <c r="T69">
        <v>34</v>
      </c>
      <c r="U69">
        <v>33</v>
      </c>
      <c r="V69">
        <v>19</v>
      </c>
      <c r="W69">
        <v>18</v>
      </c>
      <c r="X69">
        <v>33</v>
      </c>
      <c r="Y69" s="2">
        <v>15</v>
      </c>
      <c r="Z69" s="2">
        <v>15</v>
      </c>
      <c r="AA69" s="2">
        <v>18</v>
      </c>
    </row>
    <row r="70" spans="1:27" x14ac:dyDescent="0.25">
      <c r="B70" t="s">
        <v>60</v>
      </c>
      <c r="C70" s="2" t="s">
        <v>0</v>
      </c>
      <c r="D70" s="2" t="s">
        <v>0</v>
      </c>
      <c r="E70" s="2" t="s">
        <v>0</v>
      </c>
      <c r="F70" s="2" t="s">
        <v>0</v>
      </c>
      <c r="G70" s="2" t="s">
        <v>0</v>
      </c>
      <c r="H70" s="2" t="s">
        <v>0</v>
      </c>
      <c r="I70" s="2" t="s">
        <v>0</v>
      </c>
      <c r="J70" s="2" t="s">
        <v>0</v>
      </c>
      <c r="K70" s="2" t="s">
        <v>0</v>
      </c>
      <c r="L70" s="2" t="s">
        <v>0</v>
      </c>
      <c r="M70" s="2" t="s">
        <v>0</v>
      </c>
      <c r="N70" s="2" t="s">
        <v>0</v>
      </c>
      <c r="O70" s="2" t="s">
        <v>0</v>
      </c>
      <c r="P70" s="2" t="s">
        <v>0</v>
      </c>
      <c r="Q70" s="2" t="s">
        <v>0</v>
      </c>
      <c r="R70" s="2" t="s">
        <v>0</v>
      </c>
      <c r="S70" s="2">
        <v>12</v>
      </c>
      <c r="T70">
        <v>20</v>
      </c>
      <c r="U70">
        <v>18</v>
      </c>
      <c r="V70">
        <v>12</v>
      </c>
      <c r="W70">
        <v>12</v>
      </c>
      <c r="X70">
        <v>10</v>
      </c>
      <c r="Y70">
        <v>5</v>
      </c>
      <c r="Z70">
        <v>9</v>
      </c>
      <c r="AA70">
        <v>5</v>
      </c>
    </row>
    <row r="71" spans="1:27" x14ac:dyDescent="0.25">
      <c r="B71" t="s">
        <v>9</v>
      </c>
      <c r="C71">
        <v>264</v>
      </c>
      <c r="D71">
        <v>194</v>
      </c>
      <c r="E71">
        <v>148</v>
      </c>
      <c r="F71">
        <v>294</v>
      </c>
      <c r="G71">
        <v>456</v>
      </c>
      <c r="H71">
        <v>563</v>
      </c>
      <c r="I71" s="2">
        <v>652</v>
      </c>
      <c r="J71" s="2">
        <v>664</v>
      </c>
      <c r="K71" s="2">
        <v>729</v>
      </c>
      <c r="L71" s="2">
        <v>408</v>
      </c>
      <c r="M71" s="2">
        <v>112</v>
      </c>
      <c r="N71">
        <v>212</v>
      </c>
      <c r="O71" s="2">
        <f>92+194</f>
        <v>286</v>
      </c>
      <c r="P71" s="2">
        <f>81+208</f>
        <v>289</v>
      </c>
      <c r="Q71">
        <f>41+145</f>
        <v>186</v>
      </c>
      <c r="R71">
        <f>44+152</f>
        <v>196</v>
      </c>
      <c r="S71">
        <f>26+114</f>
        <v>140</v>
      </c>
      <c r="T71">
        <f>54+120</f>
        <v>174</v>
      </c>
      <c r="U71">
        <f>63+128</f>
        <v>191</v>
      </c>
      <c r="V71">
        <f>29+82</f>
        <v>111</v>
      </c>
      <c r="W71">
        <f>32+61</f>
        <v>93</v>
      </c>
      <c r="X71">
        <f>34+81</f>
        <v>115</v>
      </c>
      <c r="Y71">
        <f>51+86</f>
        <v>137</v>
      </c>
      <c r="Z71">
        <f>53+101</f>
        <v>154</v>
      </c>
      <c r="AA71">
        <f>32+121</f>
        <v>153</v>
      </c>
    </row>
    <row r="72" spans="1:27" x14ac:dyDescent="0.25">
      <c r="B72" t="s">
        <v>5</v>
      </c>
      <c r="C72" s="2" t="s">
        <v>0</v>
      </c>
      <c r="D72" s="2" t="s">
        <v>0</v>
      </c>
      <c r="E72" s="2" t="s">
        <v>0</v>
      </c>
      <c r="F72" s="2" t="s">
        <v>0</v>
      </c>
      <c r="G72" s="2" t="s">
        <v>0</v>
      </c>
      <c r="H72" s="2" t="s">
        <v>0</v>
      </c>
      <c r="I72" s="2" t="s">
        <v>0</v>
      </c>
      <c r="J72" s="2" t="s">
        <v>0</v>
      </c>
      <c r="K72" s="2" t="s">
        <v>0</v>
      </c>
      <c r="L72" s="2" t="s">
        <v>0</v>
      </c>
      <c r="M72" s="2">
        <v>10</v>
      </c>
      <c r="N72">
        <v>88</v>
      </c>
      <c r="O72" s="2">
        <v>191</v>
      </c>
      <c r="P72" s="2">
        <f>192</f>
        <v>192</v>
      </c>
      <c r="Q72" s="2">
        <v>101</v>
      </c>
      <c r="R72">
        <v>117</v>
      </c>
      <c r="S72">
        <v>63</v>
      </c>
      <c r="T72">
        <v>77</v>
      </c>
      <c r="U72">
        <v>74</v>
      </c>
      <c r="V72">
        <v>54</v>
      </c>
      <c r="W72">
        <v>54</v>
      </c>
      <c r="X72">
        <v>86</v>
      </c>
      <c r="Y72">
        <v>101</v>
      </c>
      <c r="Z72">
        <v>118</v>
      </c>
      <c r="AA72">
        <v>119</v>
      </c>
    </row>
    <row r="73" spans="1:27" x14ac:dyDescent="0.25">
      <c r="A73" s="3" t="s">
        <v>61</v>
      </c>
      <c r="B73" s="3"/>
      <c r="C73" s="5">
        <f t="shared" ref="C73:H73" si="23">SUM(C74:C76)</f>
        <v>36</v>
      </c>
      <c r="D73" s="5">
        <f t="shared" si="23"/>
        <v>33</v>
      </c>
      <c r="E73" s="5">
        <f t="shared" si="23"/>
        <v>32</v>
      </c>
      <c r="F73" s="5">
        <f t="shared" si="23"/>
        <v>38</v>
      </c>
      <c r="G73" s="5">
        <f t="shared" si="23"/>
        <v>48</v>
      </c>
      <c r="H73" s="5">
        <f t="shared" si="23"/>
        <v>58</v>
      </c>
      <c r="I73" s="5">
        <f t="shared" ref="I73:M73" si="24">SUM(I74:I76)</f>
        <v>61</v>
      </c>
      <c r="J73" s="5">
        <f t="shared" si="24"/>
        <v>70</v>
      </c>
      <c r="K73" s="5">
        <f t="shared" si="24"/>
        <v>51</v>
      </c>
      <c r="L73" s="5">
        <f t="shared" si="24"/>
        <v>27</v>
      </c>
      <c r="M73" s="5">
        <f t="shared" si="24"/>
        <v>29</v>
      </c>
      <c r="N73" s="5">
        <v>8</v>
      </c>
      <c r="O73" s="5">
        <v>1</v>
      </c>
      <c r="P73" s="5">
        <f>SUM(P74:P76)</f>
        <v>0</v>
      </c>
      <c r="Q73" s="5">
        <f t="shared" ref="Q73:AA73" si="25">SUM(Q74:Q76)</f>
        <v>0</v>
      </c>
      <c r="R73" s="5">
        <f t="shared" si="25"/>
        <v>0</v>
      </c>
      <c r="S73" s="5">
        <f t="shared" si="25"/>
        <v>0</v>
      </c>
      <c r="T73" s="5">
        <f t="shared" si="25"/>
        <v>0</v>
      </c>
      <c r="U73" s="5">
        <f t="shared" si="25"/>
        <v>0</v>
      </c>
      <c r="V73" s="5">
        <f t="shared" si="25"/>
        <v>0</v>
      </c>
      <c r="W73" s="5">
        <f t="shared" si="25"/>
        <v>0</v>
      </c>
      <c r="X73" s="5">
        <f t="shared" si="25"/>
        <v>1</v>
      </c>
      <c r="Y73" s="5">
        <f t="shared" si="25"/>
        <v>7</v>
      </c>
      <c r="Z73" s="5">
        <f t="shared" si="25"/>
        <v>1</v>
      </c>
      <c r="AA73" s="5">
        <f t="shared" si="25"/>
        <v>4</v>
      </c>
    </row>
    <row r="74" spans="1:27" x14ac:dyDescent="0.25">
      <c r="B74" t="s">
        <v>11</v>
      </c>
      <c r="C74">
        <v>13</v>
      </c>
      <c r="D74">
        <v>17</v>
      </c>
      <c r="E74">
        <v>13</v>
      </c>
      <c r="F74">
        <v>20</v>
      </c>
      <c r="G74">
        <v>13</v>
      </c>
      <c r="H74">
        <v>12</v>
      </c>
      <c r="I74" s="2">
        <v>12</v>
      </c>
      <c r="J74" s="2">
        <v>11</v>
      </c>
      <c r="K74" s="2">
        <v>16</v>
      </c>
      <c r="L74" s="2">
        <v>10</v>
      </c>
      <c r="M74" s="2">
        <v>14</v>
      </c>
      <c r="N74" s="2" t="s">
        <v>2</v>
      </c>
      <c r="O74" s="2" t="s">
        <v>2</v>
      </c>
      <c r="P74" s="2" t="s">
        <v>0</v>
      </c>
      <c r="Q74" s="2" t="s">
        <v>0</v>
      </c>
      <c r="R74" s="4" t="s">
        <v>0</v>
      </c>
      <c r="S74" s="4" t="s">
        <v>0</v>
      </c>
      <c r="T74" s="4" t="s">
        <v>0</v>
      </c>
      <c r="U74" s="4" t="s">
        <v>0</v>
      </c>
      <c r="V74" s="4" t="s">
        <v>0</v>
      </c>
      <c r="W74" s="4" t="s">
        <v>0</v>
      </c>
      <c r="X74" s="4">
        <v>1</v>
      </c>
      <c r="Y74" s="4">
        <v>7</v>
      </c>
      <c r="Z74" s="4">
        <v>1</v>
      </c>
      <c r="AA74" s="4">
        <v>3</v>
      </c>
    </row>
    <row r="75" spans="1:27" x14ac:dyDescent="0.25">
      <c r="B75" t="s">
        <v>12</v>
      </c>
      <c r="C75">
        <v>17</v>
      </c>
      <c r="D75">
        <v>12</v>
      </c>
      <c r="E75">
        <v>17</v>
      </c>
      <c r="F75">
        <v>15</v>
      </c>
      <c r="G75">
        <v>27</v>
      </c>
      <c r="H75">
        <v>40</v>
      </c>
      <c r="I75" s="2">
        <v>44</v>
      </c>
      <c r="J75" s="2">
        <v>51</v>
      </c>
      <c r="K75" s="2">
        <v>27</v>
      </c>
      <c r="L75" s="2">
        <v>13</v>
      </c>
      <c r="M75" s="2">
        <v>6</v>
      </c>
      <c r="N75" s="2" t="s">
        <v>2</v>
      </c>
      <c r="O75" s="2" t="s">
        <v>2</v>
      </c>
      <c r="P75" s="2" t="s">
        <v>0</v>
      </c>
      <c r="Q75" s="2" t="s">
        <v>0</v>
      </c>
      <c r="R75" s="4" t="s">
        <v>0</v>
      </c>
      <c r="S75" s="4" t="s">
        <v>0</v>
      </c>
      <c r="T75" s="4" t="s">
        <v>0</v>
      </c>
      <c r="U75" s="4" t="s">
        <v>0</v>
      </c>
      <c r="V75" s="4" t="s">
        <v>0</v>
      </c>
      <c r="W75" s="4" t="s">
        <v>0</v>
      </c>
      <c r="X75" s="4">
        <v>0</v>
      </c>
      <c r="Y75" s="4">
        <v>0</v>
      </c>
      <c r="Z75" s="4">
        <v>0</v>
      </c>
      <c r="AA75" s="4">
        <v>1</v>
      </c>
    </row>
    <row r="76" spans="1:27" x14ac:dyDescent="0.25">
      <c r="B76" t="s">
        <v>13</v>
      </c>
      <c r="C76">
        <v>6</v>
      </c>
      <c r="D76">
        <v>4</v>
      </c>
      <c r="E76">
        <v>2</v>
      </c>
      <c r="F76">
        <v>3</v>
      </c>
      <c r="G76">
        <v>8</v>
      </c>
      <c r="H76">
        <v>6</v>
      </c>
      <c r="I76" s="2">
        <v>5</v>
      </c>
      <c r="J76" s="2">
        <v>8</v>
      </c>
      <c r="K76" s="2">
        <v>8</v>
      </c>
      <c r="L76" s="2">
        <v>4</v>
      </c>
      <c r="M76" s="2">
        <v>9</v>
      </c>
      <c r="N76" s="2" t="s">
        <v>2</v>
      </c>
      <c r="O76" s="2" t="s">
        <v>2</v>
      </c>
      <c r="P76" s="2" t="s">
        <v>0</v>
      </c>
      <c r="Q76" s="2" t="s">
        <v>0</v>
      </c>
      <c r="R76" s="4" t="s">
        <v>0</v>
      </c>
      <c r="S76" s="4" t="s">
        <v>0</v>
      </c>
      <c r="T76" s="4" t="s">
        <v>0</v>
      </c>
      <c r="U76" s="4" t="s">
        <v>0</v>
      </c>
      <c r="V76" s="4" t="s">
        <v>0</v>
      </c>
      <c r="W76" s="4" t="s">
        <v>0</v>
      </c>
      <c r="X76" s="4">
        <v>0</v>
      </c>
      <c r="Y76" s="4">
        <v>0</v>
      </c>
      <c r="Z76" s="4">
        <v>0</v>
      </c>
      <c r="AA76" s="4">
        <v>0</v>
      </c>
    </row>
    <row r="77" spans="1:27" x14ac:dyDescent="0.25">
      <c r="A77" s="3" t="s">
        <v>57</v>
      </c>
      <c r="B77" s="3"/>
      <c r="C77" s="5">
        <f t="shared" ref="C77:V77" si="26">SUM(C78:C84)</f>
        <v>9</v>
      </c>
      <c r="D77" s="5">
        <f t="shared" si="26"/>
        <v>8</v>
      </c>
      <c r="E77" s="5">
        <f t="shared" si="26"/>
        <v>6</v>
      </c>
      <c r="F77" s="5">
        <f t="shared" si="26"/>
        <v>23</v>
      </c>
      <c r="G77" s="5">
        <f t="shared" si="26"/>
        <v>34</v>
      </c>
      <c r="H77" s="5">
        <f t="shared" si="26"/>
        <v>49</v>
      </c>
      <c r="I77" s="5">
        <f t="shared" si="26"/>
        <v>52</v>
      </c>
      <c r="J77" s="5">
        <f t="shared" si="26"/>
        <v>79</v>
      </c>
      <c r="K77" s="5">
        <f t="shared" si="26"/>
        <v>78</v>
      </c>
      <c r="L77" s="5">
        <f t="shared" si="26"/>
        <v>58</v>
      </c>
      <c r="M77" s="5">
        <f t="shared" si="26"/>
        <v>42</v>
      </c>
      <c r="N77" s="5">
        <f t="shared" si="26"/>
        <v>249</v>
      </c>
      <c r="O77" s="5">
        <f t="shared" si="26"/>
        <v>227</v>
      </c>
      <c r="P77" s="5">
        <f t="shared" si="26"/>
        <v>231</v>
      </c>
      <c r="Q77" s="5">
        <f t="shared" si="26"/>
        <v>231</v>
      </c>
      <c r="R77" s="5">
        <f t="shared" si="26"/>
        <v>178</v>
      </c>
      <c r="S77" s="5">
        <f t="shared" si="26"/>
        <v>181</v>
      </c>
      <c r="T77" s="5">
        <f t="shared" si="26"/>
        <v>172</v>
      </c>
      <c r="U77" s="5">
        <f t="shared" si="26"/>
        <v>123</v>
      </c>
      <c r="V77" s="5">
        <f t="shared" si="26"/>
        <v>99</v>
      </c>
      <c r="W77" s="5">
        <f>SUM(W78:W84)</f>
        <v>74</v>
      </c>
      <c r="X77" s="5">
        <f>SUM(X78:X84)</f>
        <v>83</v>
      </c>
      <c r="Y77" s="5">
        <f>SUM(Y78:Y84)</f>
        <v>92</v>
      </c>
      <c r="Z77" s="5">
        <f>SUM(Z78:Z84)</f>
        <v>67</v>
      </c>
      <c r="AA77" s="5">
        <f>SUM(AA78:AA84)</f>
        <v>86</v>
      </c>
    </row>
    <row r="78" spans="1:27" x14ac:dyDescent="0.25">
      <c r="B78" t="s">
        <v>14</v>
      </c>
      <c r="C78">
        <v>2</v>
      </c>
      <c r="D78">
        <v>0</v>
      </c>
      <c r="E78">
        <v>0</v>
      </c>
      <c r="F78">
        <v>0</v>
      </c>
      <c r="G78">
        <v>1</v>
      </c>
      <c r="H78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>
        <v>0</v>
      </c>
      <c r="R78" s="2">
        <v>0</v>
      </c>
      <c r="S78">
        <v>0</v>
      </c>
      <c r="T78">
        <v>0</v>
      </c>
      <c r="U78">
        <v>0</v>
      </c>
      <c r="V78">
        <v>0</v>
      </c>
      <c r="W78">
        <v>0</v>
      </c>
      <c r="X78" s="2">
        <v>0</v>
      </c>
      <c r="Y78" s="2">
        <v>0</v>
      </c>
      <c r="Z78" s="2">
        <v>10</v>
      </c>
      <c r="AA78" s="2">
        <v>0</v>
      </c>
    </row>
    <row r="79" spans="1:27" x14ac:dyDescent="0.25">
      <c r="B79" t="s">
        <v>15</v>
      </c>
      <c r="C79">
        <v>7</v>
      </c>
      <c r="D79">
        <v>8</v>
      </c>
      <c r="E79">
        <v>6</v>
      </c>
      <c r="F79">
        <v>23</v>
      </c>
      <c r="G79">
        <v>29</v>
      </c>
      <c r="H79">
        <v>30</v>
      </c>
      <c r="I79" s="2">
        <v>36</v>
      </c>
      <c r="J79" s="2">
        <v>50</v>
      </c>
      <c r="K79" s="2">
        <v>53</v>
      </c>
      <c r="L79" s="2">
        <v>34</v>
      </c>
      <c r="M79" s="2">
        <v>21</v>
      </c>
      <c r="N79" s="2">
        <v>16</v>
      </c>
      <c r="O79" s="2">
        <v>5</v>
      </c>
      <c r="P79" s="2">
        <v>26</v>
      </c>
      <c r="Q79">
        <v>17</v>
      </c>
      <c r="R79" s="2">
        <v>13</v>
      </c>
      <c r="S79">
        <v>5</v>
      </c>
      <c r="T79">
        <v>4</v>
      </c>
      <c r="U79">
        <v>1</v>
      </c>
      <c r="V79">
        <v>1</v>
      </c>
      <c r="W79">
        <v>1</v>
      </c>
      <c r="X79" s="2">
        <v>0</v>
      </c>
      <c r="Y79" s="2">
        <v>0</v>
      </c>
      <c r="Z79" s="2">
        <v>3</v>
      </c>
      <c r="AA79" s="2">
        <v>0</v>
      </c>
    </row>
    <row r="80" spans="1:27" x14ac:dyDescent="0.25">
      <c r="B80" t="s">
        <v>16</v>
      </c>
      <c r="C80" s="2" t="s">
        <v>0</v>
      </c>
      <c r="D80" s="2" t="s">
        <v>0</v>
      </c>
      <c r="E80" s="2" t="s">
        <v>0</v>
      </c>
      <c r="F80" s="2" t="s">
        <v>0</v>
      </c>
      <c r="G80">
        <v>4</v>
      </c>
      <c r="H80">
        <v>19</v>
      </c>
      <c r="I80" s="2">
        <v>16</v>
      </c>
      <c r="J80" s="2">
        <v>29</v>
      </c>
      <c r="K80" s="2">
        <v>25</v>
      </c>
      <c r="L80" s="2">
        <v>24</v>
      </c>
      <c r="M80" s="2">
        <v>21</v>
      </c>
      <c r="N80" s="2">
        <v>20</v>
      </c>
      <c r="O80" s="2">
        <v>30</v>
      </c>
      <c r="P80" s="2">
        <v>37</v>
      </c>
      <c r="Q80">
        <v>42</v>
      </c>
      <c r="R80" s="2">
        <v>16</v>
      </c>
      <c r="S80">
        <v>7</v>
      </c>
      <c r="T80">
        <v>3</v>
      </c>
      <c r="U80">
        <v>4</v>
      </c>
      <c r="V80">
        <v>4</v>
      </c>
      <c r="W80">
        <v>1</v>
      </c>
      <c r="X80">
        <v>4</v>
      </c>
      <c r="Y80">
        <v>4</v>
      </c>
      <c r="Z80">
        <v>3</v>
      </c>
      <c r="AA80">
        <v>1</v>
      </c>
    </row>
    <row r="81" spans="1:27" x14ac:dyDescent="0.25">
      <c r="B81" t="s">
        <v>42</v>
      </c>
      <c r="C81" s="2" t="s">
        <v>2</v>
      </c>
      <c r="D81" s="2" t="s">
        <v>2</v>
      </c>
      <c r="E81" s="2" t="s">
        <v>2</v>
      </c>
      <c r="F81" s="2" t="s">
        <v>2</v>
      </c>
      <c r="G81" s="2" t="s">
        <v>2</v>
      </c>
      <c r="H81" s="2" t="s">
        <v>2</v>
      </c>
      <c r="I81" s="2" t="s">
        <v>2</v>
      </c>
      <c r="J81" s="2" t="s">
        <v>2</v>
      </c>
      <c r="K81" s="2" t="s">
        <v>2</v>
      </c>
      <c r="L81" s="2" t="s">
        <v>2</v>
      </c>
      <c r="M81" s="2" t="s">
        <v>2</v>
      </c>
      <c r="N81" s="19">
        <v>213</v>
      </c>
      <c r="O81" s="19">
        <v>192</v>
      </c>
      <c r="P81" s="2">
        <v>125</v>
      </c>
      <c r="Q81">
        <v>123</v>
      </c>
      <c r="R81" s="2">
        <v>106</v>
      </c>
      <c r="S81">
        <v>133</v>
      </c>
      <c r="T81">
        <v>134</v>
      </c>
      <c r="U81">
        <v>107</v>
      </c>
      <c r="V81">
        <v>94</v>
      </c>
      <c r="W81">
        <v>66</v>
      </c>
      <c r="X81">
        <v>79</v>
      </c>
      <c r="Y81">
        <v>88</v>
      </c>
      <c r="Z81">
        <v>46</v>
      </c>
      <c r="AA81">
        <v>70</v>
      </c>
    </row>
    <row r="82" spans="1:27" x14ac:dyDescent="0.25">
      <c r="B82" t="s">
        <v>43</v>
      </c>
      <c r="C82" s="2" t="s">
        <v>2</v>
      </c>
      <c r="D82" s="2" t="s">
        <v>2</v>
      </c>
      <c r="E82" s="2" t="s">
        <v>2</v>
      </c>
      <c r="F82" s="2" t="s">
        <v>2</v>
      </c>
      <c r="G82" s="2" t="s">
        <v>2</v>
      </c>
      <c r="H82" s="2" t="s">
        <v>2</v>
      </c>
      <c r="I82" s="2" t="s">
        <v>2</v>
      </c>
      <c r="J82" s="2" t="s">
        <v>2</v>
      </c>
      <c r="K82" s="2" t="s">
        <v>2</v>
      </c>
      <c r="L82" s="2" t="s">
        <v>2</v>
      </c>
      <c r="M82" s="2" t="s">
        <v>2</v>
      </c>
      <c r="N82" s="19"/>
      <c r="O82" s="19"/>
      <c r="P82" s="2">
        <v>43</v>
      </c>
      <c r="Q82">
        <v>49</v>
      </c>
      <c r="R82" s="2">
        <v>43</v>
      </c>
      <c r="S82">
        <v>36</v>
      </c>
      <c r="T82">
        <v>31</v>
      </c>
      <c r="U82">
        <v>10</v>
      </c>
      <c r="V82">
        <v>0</v>
      </c>
      <c r="W82">
        <v>5</v>
      </c>
      <c r="X82">
        <v>0</v>
      </c>
      <c r="Y82">
        <v>0</v>
      </c>
      <c r="Z82">
        <v>0</v>
      </c>
      <c r="AA82">
        <v>11</v>
      </c>
    </row>
    <row r="83" spans="1:27" x14ac:dyDescent="0.25">
      <c r="A83" s="10"/>
      <c r="B83" t="s">
        <v>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16">
        <v>0</v>
      </c>
      <c r="O83" s="16">
        <v>0</v>
      </c>
      <c r="P83" s="2">
        <v>0</v>
      </c>
      <c r="Q83">
        <v>0</v>
      </c>
      <c r="R83" s="2">
        <v>0</v>
      </c>
      <c r="S83">
        <v>0</v>
      </c>
      <c r="T83">
        <v>0</v>
      </c>
      <c r="U83">
        <v>1</v>
      </c>
      <c r="V83">
        <v>0</v>
      </c>
      <c r="W83">
        <v>0</v>
      </c>
      <c r="X83">
        <v>0</v>
      </c>
      <c r="Y83">
        <v>0</v>
      </c>
      <c r="Z83">
        <v>4</v>
      </c>
      <c r="AA83">
        <v>4</v>
      </c>
    </row>
    <row r="84" spans="1:27" x14ac:dyDescent="0.25">
      <c r="A84" s="10"/>
      <c r="B84" t="s">
        <v>75</v>
      </c>
      <c r="C84" s="2" t="s">
        <v>0</v>
      </c>
      <c r="D84" s="2" t="s">
        <v>0</v>
      </c>
      <c r="E84" s="2" t="s">
        <v>0</v>
      </c>
      <c r="F84" s="2" t="s">
        <v>0</v>
      </c>
      <c r="G84" s="2" t="s">
        <v>0</v>
      </c>
      <c r="H84" s="2" t="s">
        <v>0</v>
      </c>
      <c r="I84" s="2" t="s">
        <v>0</v>
      </c>
      <c r="J84" s="2" t="s">
        <v>0</v>
      </c>
      <c r="K84" s="2" t="s">
        <v>0</v>
      </c>
      <c r="L84" s="2" t="s">
        <v>0</v>
      </c>
      <c r="M84" s="2" t="s">
        <v>0</v>
      </c>
      <c r="N84" s="2" t="s">
        <v>0</v>
      </c>
      <c r="O84" s="2" t="s">
        <v>0</v>
      </c>
      <c r="P84" s="2" t="s">
        <v>0</v>
      </c>
      <c r="Q84" s="2" t="s">
        <v>0</v>
      </c>
      <c r="R84" s="2" t="s">
        <v>0</v>
      </c>
      <c r="S84" s="2" t="s">
        <v>0</v>
      </c>
      <c r="T84" s="2" t="s">
        <v>0</v>
      </c>
      <c r="U84" s="2" t="s">
        <v>0</v>
      </c>
      <c r="V84" s="2" t="s">
        <v>0</v>
      </c>
      <c r="W84" s="2">
        <v>1</v>
      </c>
      <c r="X84">
        <v>0</v>
      </c>
      <c r="Y84">
        <v>0</v>
      </c>
      <c r="Z84" s="2">
        <v>1</v>
      </c>
      <c r="AA84" s="2">
        <v>0</v>
      </c>
    </row>
    <row r="85" spans="1:27" x14ac:dyDescent="0.25">
      <c r="A85" s="10"/>
      <c r="B85" t="s">
        <v>78</v>
      </c>
      <c r="C85" s="2" t="s">
        <v>0</v>
      </c>
      <c r="D85" s="2" t="s">
        <v>0</v>
      </c>
      <c r="E85" s="2" t="s">
        <v>0</v>
      </c>
      <c r="F85" s="2" t="s">
        <v>0</v>
      </c>
      <c r="G85" s="2" t="s">
        <v>0</v>
      </c>
      <c r="H85" s="2" t="s">
        <v>0</v>
      </c>
      <c r="I85" s="2" t="s">
        <v>0</v>
      </c>
      <c r="J85" s="2" t="s">
        <v>0</v>
      </c>
      <c r="K85" s="2" t="s">
        <v>0</v>
      </c>
      <c r="L85" s="2" t="s">
        <v>0</v>
      </c>
      <c r="M85" s="2" t="s">
        <v>0</v>
      </c>
      <c r="N85" s="2" t="s">
        <v>0</v>
      </c>
      <c r="O85" s="2" t="s">
        <v>0</v>
      </c>
      <c r="P85" s="2" t="s">
        <v>0</v>
      </c>
      <c r="Q85" s="2" t="s">
        <v>0</v>
      </c>
      <c r="R85" s="2" t="s">
        <v>0</v>
      </c>
      <c r="S85" s="2" t="s">
        <v>0</v>
      </c>
      <c r="T85" s="2" t="s">
        <v>0</v>
      </c>
      <c r="U85" s="2" t="s">
        <v>0</v>
      </c>
      <c r="V85" s="2" t="s">
        <v>0</v>
      </c>
      <c r="W85" s="2" t="s">
        <v>0</v>
      </c>
      <c r="X85" s="2" t="s">
        <v>0</v>
      </c>
      <c r="Y85" s="2" t="s">
        <v>0</v>
      </c>
      <c r="Z85" s="2">
        <v>2</v>
      </c>
      <c r="AA85" s="2">
        <v>4</v>
      </c>
    </row>
    <row r="86" spans="1:27" x14ac:dyDescent="0.25">
      <c r="I86" s="2"/>
      <c r="J86" s="2"/>
      <c r="K86" s="2"/>
      <c r="L86" s="2"/>
      <c r="M86" s="2"/>
      <c r="N86" s="11"/>
      <c r="O86" s="11"/>
      <c r="P86" s="2"/>
      <c r="R86" s="2"/>
    </row>
    <row r="87" spans="1:27" x14ac:dyDescent="0.25">
      <c r="A87" s="6" t="s">
        <v>58</v>
      </c>
      <c r="C87" s="7" t="s">
        <v>2</v>
      </c>
      <c r="D87" s="7" t="s">
        <v>2</v>
      </c>
      <c r="E87" s="7" t="s">
        <v>2</v>
      </c>
      <c r="F87" s="7" t="s">
        <v>2</v>
      </c>
      <c r="G87" s="7" t="s">
        <v>2</v>
      </c>
      <c r="H87" s="7" t="s">
        <v>2</v>
      </c>
      <c r="I87" s="7" t="s">
        <v>2</v>
      </c>
      <c r="J87" s="7" t="s">
        <v>2</v>
      </c>
      <c r="K87" s="7" t="s">
        <v>2</v>
      </c>
      <c r="L87" s="7" t="s">
        <v>2</v>
      </c>
      <c r="M87" s="7" t="s">
        <v>2</v>
      </c>
      <c r="N87" s="7" t="s">
        <v>2</v>
      </c>
      <c r="O87" s="7" t="s">
        <v>2</v>
      </c>
      <c r="P87" s="12">
        <f>P3+P18+P30+P32+P45+P66+P68+P73+P77</f>
        <v>1768</v>
      </c>
      <c r="Q87" s="12">
        <f t="shared" ref="Q87:AA87" si="27">Q3+Q18+Q30+Q32+Q39+Q45+Q66+Q68+Q73+Q77</f>
        <v>1503</v>
      </c>
      <c r="R87" s="12">
        <f t="shared" si="27"/>
        <v>1367</v>
      </c>
      <c r="S87" s="12">
        <f t="shared" si="27"/>
        <v>1238</v>
      </c>
      <c r="T87" s="12">
        <f t="shared" si="27"/>
        <v>1266</v>
      </c>
      <c r="U87" s="12">
        <f t="shared" si="27"/>
        <v>1271</v>
      </c>
      <c r="V87" s="12">
        <f t="shared" si="27"/>
        <v>1068</v>
      </c>
      <c r="W87" s="12">
        <f t="shared" si="27"/>
        <v>862</v>
      </c>
      <c r="X87" s="12">
        <f t="shared" si="27"/>
        <v>1007</v>
      </c>
      <c r="Y87" s="12">
        <f t="shared" si="27"/>
        <v>1072</v>
      </c>
      <c r="Z87" s="12">
        <f t="shared" si="27"/>
        <v>1106</v>
      </c>
      <c r="AA87" s="12">
        <f t="shared" si="27"/>
        <v>1151</v>
      </c>
    </row>
    <row r="88" spans="1:27" x14ac:dyDescent="0.25">
      <c r="B88" t="s">
        <v>1</v>
      </c>
      <c r="C88" s="2" t="s">
        <v>2</v>
      </c>
      <c r="D88" s="2" t="s">
        <v>2</v>
      </c>
      <c r="E88" s="2" t="s">
        <v>2</v>
      </c>
      <c r="F88" s="2" t="s">
        <v>2</v>
      </c>
      <c r="G88" s="2" t="s">
        <v>2</v>
      </c>
      <c r="H88" s="2" t="s">
        <v>2</v>
      </c>
      <c r="I88" s="2" t="s">
        <v>2</v>
      </c>
      <c r="J88" s="2" t="s">
        <v>2</v>
      </c>
      <c r="K88" s="13" t="s">
        <v>2</v>
      </c>
      <c r="L88" s="13" t="s">
        <v>2</v>
      </c>
      <c r="M88" s="13" t="s">
        <v>2</v>
      </c>
      <c r="N88" s="13" t="s">
        <v>2</v>
      </c>
      <c r="O88" s="13" t="s">
        <v>2</v>
      </c>
      <c r="P88" s="14" t="s">
        <v>2</v>
      </c>
      <c r="Q88" s="15">
        <f t="shared" ref="Q88:AA88" si="28">(Q87-P87)/P87</f>
        <v>-0.14988687782805429</v>
      </c>
      <c r="R88" s="15">
        <f t="shared" si="28"/>
        <v>-9.0485695276114442E-2</v>
      </c>
      <c r="S88" s="15">
        <f t="shared" si="28"/>
        <v>-9.436722750548647E-2</v>
      </c>
      <c r="T88" s="15">
        <f t="shared" si="28"/>
        <v>2.2617124394184167E-2</v>
      </c>
      <c r="U88" s="15">
        <f t="shared" si="28"/>
        <v>3.9494470774091624E-3</v>
      </c>
      <c r="V88" s="15">
        <f t="shared" si="28"/>
        <v>-0.15971675845790717</v>
      </c>
      <c r="W88" s="15">
        <f t="shared" si="28"/>
        <v>-0.19288389513108614</v>
      </c>
      <c r="X88" s="15">
        <f t="shared" si="28"/>
        <v>0.16821345707656613</v>
      </c>
      <c r="Y88" s="15">
        <f t="shared" si="28"/>
        <v>6.4548162859980135E-2</v>
      </c>
      <c r="Z88" s="15">
        <f t="shared" si="28"/>
        <v>3.1716417910447763E-2</v>
      </c>
      <c r="AA88" s="15">
        <f t="shared" si="28"/>
        <v>4.0687160940325498E-2</v>
      </c>
    </row>
    <row r="89" spans="1:27" x14ac:dyDescent="0.25">
      <c r="A89" s="17" t="s">
        <v>76</v>
      </c>
      <c r="B89" s="17"/>
      <c r="C89" s="17"/>
      <c r="D89" s="17"/>
      <c r="E89" s="17"/>
      <c r="F89" s="17"/>
      <c r="G89" s="17"/>
      <c r="H89" s="17"/>
      <c r="I89" s="17"/>
      <c r="J89" s="17"/>
      <c r="AA89" s="2" t="s">
        <v>77</v>
      </c>
    </row>
    <row r="91" spans="1:27" x14ac:dyDescent="0.25">
      <c r="A91" t="s">
        <v>80</v>
      </c>
    </row>
    <row r="94" spans="1:27" x14ac:dyDescent="0.25">
      <c r="P94" s="18">
        <f>SUM(P87:AA87)</f>
        <v>14679</v>
      </c>
    </row>
  </sheetData>
  <mergeCells count="8">
    <mergeCell ref="AA48:AA49"/>
    <mergeCell ref="Z48:Z49"/>
    <mergeCell ref="N81:N82"/>
    <mergeCell ref="O81:O82"/>
    <mergeCell ref="V6:V7"/>
    <mergeCell ref="V15:V16"/>
    <mergeCell ref="W15:W16"/>
    <mergeCell ref="W6:W7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2025-05-09T20:36:45Z</dcterms:modified>
</cp:coreProperties>
</file>