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ma20005-my.sharepoint.com/personal/jhennig_gama_aero/Documents/Documents/Statistics Presentations/GAMA Data Book/2020 AOPA Airman Statis and Old FAA Publications/"/>
    </mc:Choice>
  </mc:AlternateContent>
  <xr:revisionPtr revIDLastSave="7" documentId="13_ncr:1_{98A00AAF-EA23-41DF-83C7-A2FA42713236}" xr6:coauthVersionLast="47" xr6:coauthVersionMax="47" xr10:uidLastSave="{810AF79D-D565-498A-B20F-00C2CC351E91}"/>
  <bookViews>
    <workbookView xWindow="855" yWindow="600" windowWidth="27855" windowHeight="14295" xr2:uid="{00000000-000D-0000-FFFF-FFFF00000000}"/>
  </bookViews>
  <sheets>
    <sheet name="6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63" i="1"/>
  <c r="D62" i="1"/>
  <c r="D61" i="1"/>
  <c r="D59" i="1"/>
  <c r="D58" i="1"/>
  <c r="D57" i="1"/>
  <c r="D56" i="1"/>
  <c r="D55" i="1"/>
  <c r="D52" i="1"/>
  <c r="D51" i="1"/>
  <c r="D50" i="1"/>
  <c r="D49" i="1"/>
  <c r="D47" i="1"/>
  <c r="D46" i="1"/>
  <c r="D45" i="1"/>
  <c r="D44" i="1"/>
  <c r="D43" i="1"/>
  <c r="D42" i="1"/>
  <c r="D41" i="1"/>
  <c r="D40" i="1"/>
  <c r="D39" i="1"/>
  <c r="D38" i="1"/>
  <c r="D35" i="1"/>
  <c r="D34" i="1"/>
  <c r="D33" i="1"/>
  <c r="D32" i="1"/>
  <c r="D31" i="1"/>
  <c r="D30" i="1"/>
  <c r="D37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C5" i="1" l="1"/>
  <c r="D5" i="1"/>
  <c r="E5" i="1"/>
  <c r="F5" i="1"/>
  <c r="G5" i="1"/>
  <c r="H5" i="1"/>
  <c r="I5" i="1"/>
  <c r="J5" i="1"/>
  <c r="K5" i="1"/>
  <c r="L5" i="1"/>
  <c r="C6" i="1"/>
  <c r="D6" i="1"/>
  <c r="E6" i="1"/>
  <c r="F6" i="1"/>
  <c r="G6" i="1"/>
  <c r="H6" i="1"/>
  <c r="I6" i="1"/>
  <c r="J6" i="1"/>
  <c r="K6" i="1"/>
  <c r="L6" i="1"/>
  <c r="B6" i="1"/>
  <c r="B5" i="1"/>
</calcChain>
</file>

<file path=xl/sharedStrings.xml><?xml version="1.0" encoding="utf-8"?>
<sst xmlns="http://schemas.openxmlformats.org/spreadsheetml/2006/main" count="79" uniqueCount="78">
  <si>
    <t>State Total</t>
  </si>
  <si>
    <t>Public Use</t>
  </si>
  <si>
    <t>Civil Private Use Landing Facilities</t>
  </si>
  <si>
    <t>Total</t>
  </si>
  <si>
    <t>Airports</t>
  </si>
  <si>
    <t>Heliports</t>
  </si>
  <si>
    <t>Seaplane Bases</t>
  </si>
  <si>
    <t>Other</t>
  </si>
  <si>
    <t>Gliderports</t>
  </si>
  <si>
    <t>Ultralight Flightparks</t>
  </si>
  <si>
    <t>Part 139</t>
  </si>
  <si>
    <t>Grand Total</t>
  </si>
  <si>
    <t>Alaska</t>
  </si>
  <si>
    <t>Iowa</t>
  </si>
  <si>
    <t>Kansas</t>
  </si>
  <si>
    <t>Missouri</t>
  </si>
  <si>
    <t>Nebraska</t>
  </si>
  <si>
    <t>Delaware</t>
  </si>
  <si>
    <t>District of Columbia</t>
  </si>
  <si>
    <t>Maryland</t>
  </si>
  <si>
    <t>New Jersey</t>
  </si>
  <si>
    <t>New York</t>
  </si>
  <si>
    <t>Pennsylvania</t>
  </si>
  <si>
    <t>Virginia</t>
  </si>
  <si>
    <t>West Virginia</t>
  </si>
  <si>
    <t>Illinois</t>
  </si>
  <si>
    <t>Indiana</t>
  </si>
  <si>
    <t>Michigan</t>
  </si>
  <si>
    <t>Minnesota</t>
  </si>
  <si>
    <t>North Dakota</t>
  </si>
  <si>
    <t>Ohio</t>
  </si>
  <si>
    <t>South Dakota</t>
  </si>
  <si>
    <t>Wisconsin</t>
  </si>
  <si>
    <t>Connecticut</t>
  </si>
  <si>
    <t>Maine</t>
  </si>
  <si>
    <t>Massachusetts</t>
  </si>
  <si>
    <t>New Hampshire</t>
  </si>
  <si>
    <t>Rhode Island</t>
  </si>
  <si>
    <t>Vermont</t>
  </si>
  <si>
    <t>Colorado</t>
  </si>
  <si>
    <t>Idaho</t>
  </si>
  <si>
    <t>Montana</t>
  </si>
  <si>
    <t>Oregon</t>
  </si>
  <si>
    <t>Utah</t>
  </si>
  <si>
    <t>Washington</t>
  </si>
  <si>
    <t>Wyoming</t>
  </si>
  <si>
    <t>Alabama</t>
  </si>
  <si>
    <t>Florida</t>
  </si>
  <si>
    <t>Georgia</t>
  </si>
  <si>
    <t>Kentucky</t>
  </si>
  <si>
    <t>Mississippi</t>
  </si>
  <si>
    <t>North Carolina</t>
  </si>
  <si>
    <t>Puerto Rico</t>
  </si>
  <si>
    <t>South Carolina</t>
  </si>
  <si>
    <t>Tennessee</t>
  </si>
  <si>
    <t>Virgin Islands</t>
  </si>
  <si>
    <t>Arkansas</t>
  </si>
  <si>
    <t>Louisiana</t>
  </si>
  <si>
    <t>New Mexico</t>
  </si>
  <si>
    <t>Oklahoma</t>
  </si>
  <si>
    <t>Texas</t>
  </si>
  <si>
    <t>Arizona</t>
  </si>
  <si>
    <t>California</t>
  </si>
  <si>
    <t>Hawaii</t>
  </si>
  <si>
    <t>Nevada</t>
  </si>
  <si>
    <t>American Samoa</t>
  </si>
  <si>
    <t>Guam</t>
  </si>
  <si>
    <t>Midway Atoll</t>
  </si>
  <si>
    <t>N. Mariana Islands</t>
  </si>
  <si>
    <t>Wake Island</t>
  </si>
  <si>
    <t>Source: FAA Airport Engineering Division</t>
  </si>
  <si>
    <t>State or Territory</t>
  </si>
  <si>
    <t>Balloon ports</t>
  </si>
  <si>
    <t>Military-Only Use</t>
  </si>
  <si>
    <t>Part 139 Airport data avaialble at: https://www.faa.gov/airports/resources/data_stats/</t>
  </si>
  <si>
    <t>U.S. - Total</t>
  </si>
  <si>
    <t>Part 139 airport data updated for 2020.</t>
  </si>
  <si>
    <t>6.2 U.S. Civil and Joint Use Airports, Heliports, and Seaplane Bases (2010-2020)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</si>
</sst>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164" fontId="0" fillId="0" borderId="1" xfId="1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4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0" xfId="0" applyFill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Alignment="1">
      <alignment horizontal="right"/>
    </xf>
  </cellXfs>
  <cellStyles count="8">
    <cellStyle name="Comma" xfId="1" builtinId="3"/>
    <cellStyle name="Comma 2" xfId="3" xr:uid="{00000000-0005-0000-0000-000001000000}"/>
    <cellStyle name="Comma 3" xfId="6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Percent 2" xfId="4" xr:uid="{00000000-0005-0000-0000-000007000000}"/>
    <cellStyle name="Percent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abSelected="1" workbookViewId="0">
      <selection activeCell="F78" sqref="F78"/>
    </sheetView>
  </sheetViews>
  <sheetFormatPr defaultRowHeight="15" x14ac:dyDescent="0.25"/>
  <cols>
    <col min="1" max="1" width="19.42578125" customWidth="1"/>
    <col min="2" max="2" width="10.5703125" bestFit="1" customWidth="1"/>
    <col min="3" max="3" width="9.5703125" bestFit="1" customWidth="1"/>
    <col min="4" max="4" width="9.28515625" bestFit="1" customWidth="1"/>
    <col min="5" max="5" width="10.5703125" bestFit="1" customWidth="1"/>
    <col min="6" max="7" width="9.5703125" bestFit="1" customWidth="1"/>
    <col min="8" max="8" width="9.28515625" bestFit="1" customWidth="1"/>
    <col min="9" max="9" width="11.140625" bestFit="1" customWidth="1"/>
    <col min="10" max="10" width="12.85546875" bestFit="1" customWidth="1"/>
    <col min="11" max="11" width="19.85546875" bestFit="1" customWidth="1"/>
    <col min="12" max="12" width="18" customWidth="1"/>
  </cols>
  <sheetData>
    <row r="1" spans="1:12" x14ac:dyDescent="0.25">
      <c r="A1" s="8" t="s">
        <v>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9" t="s">
        <v>71</v>
      </c>
      <c r="B2" s="10" t="s">
        <v>0</v>
      </c>
      <c r="C2" s="10" t="s">
        <v>1</v>
      </c>
      <c r="D2" s="10"/>
      <c r="E2" s="10" t="s">
        <v>2</v>
      </c>
      <c r="F2" s="10"/>
      <c r="G2" s="10"/>
      <c r="H2" s="10"/>
      <c r="I2" s="10"/>
      <c r="J2" s="10"/>
      <c r="K2" s="10"/>
      <c r="L2" s="10" t="s">
        <v>73</v>
      </c>
    </row>
    <row r="3" spans="1:12" x14ac:dyDescent="0.25">
      <c r="A3" s="9"/>
      <c r="B3" s="10"/>
      <c r="C3" s="10"/>
      <c r="D3" s="10"/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/>
      <c r="K3" s="10"/>
      <c r="L3" s="10"/>
    </row>
    <row r="4" spans="1:12" x14ac:dyDescent="0.25">
      <c r="A4" s="9"/>
      <c r="B4" s="10"/>
      <c r="C4" s="11" t="s">
        <v>3</v>
      </c>
      <c r="D4" s="11" t="s">
        <v>10</v>
      </c>
      <c r="E4" s="10"/>
      <c r="F4" s="10"/>
      <c r="G4" s="10"/>
      <c r="H4" s="10"/>
      <c r="I4" s="11" t="s">
        <v>8</v>
      </c>
      <c r="J4" s="11" t="s">
        <v>72</v>
      </c>
      <c r="K4" s="11" t="s">
        <v>9</v>
      </c>
      <c r="L4" s="10"/>
    </row>
    <row r="5" spans="1:12" x14ac:dyDescent="0.25">
      <c r="A5" s="4" t="s">
        <v>11</v>
      </c>
      <c r="B5" s="12">
        <f>SUM(B7:B64)</f>
        <v>19750</v>
      </c>
      <c r="C5" s="12">
        <f t="shared" ref="C5:L5" si="0">SUM(C7:C64)</f>
        <v>5178</v>
      </c>
      <c r="D5" s="12">
        <f t="shared" si="0"/>
        <v>522</v>
      </c>
      <c r="E5" s="12">
        <f t="shared" si="0"/>
        <v>14120</v>
      </c>
      <c r="F5" s="12">
        <f t="shared" si="0"/>
        <v>8405</v>
      </c>
      <c r="G5" s="12">
        <f t="shared" si="0"/>
        <v>5425</v>
      </c>
      <c r="H5" s="12">
        <f t="shared" si="0"/>
        <v>290</v>
      </c>
      <c r="I5" s="12">
        <f t="shared" si="0"/>
        <v>31</v>
      </c>
      <c r="J5" s="12">
        <f t="shared" si="0"/>
        <v>13</v>
      </c>
      <c r="K5" s="12">
        <f t="shared" si="0"/>
        <v>134</v>
      </c>
      <c r="L5" s="12">
        <f t="shared" si="0"/>
        <v>274</v>
      </c>
    </row>
    <row r="6" spans="1:12" x14ac:dyDescent="0.25">
      <c r="A6" s="5" t="s">
        <v>75</v>
      </c>
      <c r="B6" s="13">
        <f>B7+B8+B10+B11+B12+B13+B14+B15+B16+B17+B18+B20+B21+B22+B23+B24+B25+B26+B27+B28+B29+B30+B31+B33+B34+B35+B36+B38+B39+B40+B41+B42+B43+B44+B45+B46+B47+B48+B49+B50+B51+B52+B53+B54+B55+B56+B57+B58+B59+B61+B62+B63+B64</f>
        <v>19729</v>
      </c>
      <c r="C6" s="13">
        <f t="shared" ref="C6:L6" si="1">C7+C8+C10+C11+C12+C13+C14+C15+C16+C17+C18+C20+C21+C22+C23+C24+C25+C26+C27+C28+C29+C30+C31+C33+C34+C35+C36+C38+C39+C40+C41+C42+C43+C44+C45+C46+C47+C48+C49+C50+C51+C52+C53+C54+C55+C56+C57+C58+C59+C61+C62+C63+C64</f>
        <v>5168</v>
      </c>
      <c r="D6" s="13">
        <f t="shared" si="1"/>
        <v>514</v>
      </c>
      <c r="E6" s="13">
        <f t="shared" si="1"/>
        <v>14111</v>
      </c>
      <c r="F6" s="13">
        <f t="shared" si="1"/>
        <v>8403</v>
      </c>
      <c r="G6" s="13">
        <f t="shared" si="1"/>
        <v>5418</v>
      </c>
      <c r="H6" s="13">
        <f t="shared" si="1"/>
        <v>290</v>
      </c>
      <c r="I6" s="13">
        <f t="shared" si="1"/>
        <v>31</v>
      </c>
      <c r="J6" s="13">
        <f t="shared" si="1"/>
        <v>13</v>
      </c>
      <c r="K6" s="13">
        <f t="shared" si="1"/>
        <v>134</v>
      </c>
      <c r="L6" s="13">
        <f t="shared" si="1"/>
        <v>272</v>
      </c>
    </row>
    <row r="7" spans="1:12" x14ac:dyDescent="0.25">
      <c r="A7" s="6" t="s">
        <v>46</v>
      </c>
      <c r="B7" s="1">
        <v>281</v>
      </c>
      <c r="C7" s="1">
        <v>98</v>
      </c>
      <c r="D7" s="1">
        <f>12-3</f>
        <v>9</v>
      </c>
      <c r="E7" s="1">
        <v>172</v>
      </c>
      <c r="F7" s="1">
        <v>87</v>
      </c>
      <c r="G7" s="1">
        <v>81</v>
      </c>
      <c r="H7" s="1">
        <v>4</v>
      </c>
      <c r="I7" s="1">
        <v>0</v>
      </c>
      <c r="J7" s="1">
        <v>0</v>
      </c>
      <c r="K7" s="1">
        <v>0</v>
      </c>
      <c r="L7" s="1">
        <v>11</v>
      </c>
    </row>
    <row r="8" spans="1:12" x14ac:dyDescent="0.25">
      <c r="A8" s="7" t="s">
        <v>12</v>
      </c>
      <c r="B8" s="2">
        <v>734</v>
      </c>
      <c r="C8" s="2">
        <v>408</v>
      </c>
      <c r="D8" s="2">
        <v>26</v>
      </c>
      <c r="E8" s="2">
        <v>307</v>
      </c>
      <c r="F8" s="2">
        <v>245</v>
      </c>
      <c r="G8" s="2">
        <v>38</v>
      </c>
      <c r="H8" s="2">
        <v>24</v>
      </c>
      <c r="I8" s="2">
        <v>0</v>
      </c>
      <c r="J8" s="2">
        <v>0</v>
      </c>
      <c r="K8" s="2">
        <v>0</v>
      </c>
      <c r="L8" s="2">
        <v>19</v>
      </c>
    </row>
    <row r="9" spans="1:12" x14ac:dyDescent="0.25">
      <c r="A9" s="7" t="s">
        <v>65</v>
      </c>
      <c r="B9" s="2">
        <v>4</v>
      </c>
      <c r="C9" s="2">
        <v>3</v>
      </c>
      <c r="D9" s="2">
        <f>40-37</f>
        <v>3</v>
      </c>
      <c r="E9" s="2">
        <v>1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x14ac:dyDescent="0.25">
      <c r="A10" s="7" t="s">
        <v>61</v>
      </c>
      <c r="B10" s="2">
        <v>314</v>
      </c>
      <c r="C10" s="2">
        <v>79</v>
      </c>
      <c r="D10" s="2">
        <f>53-40</f>
        <v>13</v>
      </c>
      <c r="E10" s="2">
        <v>219</v>
      </c>
      <c r="F10" s="2">
        <v>107</v>
      </c>
      <c r="G10" s="2">
        <v>112</v>
      </c>
      <c r="H10" s="2">
        <v>0</v>
      </c>
      <c r="I10" s="2">
        <v>2</v>
      </c>
      <c r="J10" s="2">
        <v>0</v>
      </c>
      <c r="K10" s="2">
        <v>6</v>
      </c>
      <c r="L10" s="2">
        <v>8</v>
      </c>
    </row>
    <row r="11" spans="1:12" x14ac:dyDescent="0.25">
      <c r="A11" s="7" t="s">
        <v>56</v>
      </c>
      <c r="B11" s="2">
        <v>307</v>
      </c>
      <c r="C11" s="2">
        <v>99</v>
      </c>
      <c r="D11" s="2">
        <f>59-53</f>
        <v>6</v>
      </c>
      <c r="E11" s="2">
        <v>199</v>
      </c>
      <c r="F11" s="2">
        <v>118</v>
      </c>
      <c r="G11" s="2">
        <v>81</v>
      </c>
      <c r="H11" s="2">
        <v>0</v>
      </c>
      <c r="I11" s="2">
        <v>2</v>
      </c>
      <c r="J11" s="2">
        <v>0</v>
      </c>
      <c r="K11" s="2">
        <v>4</v>
      </c>
      <c r="L11" s="2">
        <v>3</v>
      </c>
    </row>
    <row r="12" spans="1:12" x14ac:dyDescent="0.25">
      <c r="A12" s="7" t="s">
        <v>62</v>
      </c>
      <c r="B12" s="2">
        <v>960</v>
      </c>
      <c r="C12" s="2">
        <v>257</v>
      </c>
      <c r="D12" s="2">
        <f>89-59</f>
        <v>30</v>
      </c>
      <c r="E12" s="2">
        <v>671</v>
      </c>
      <c r="F12" s="2">
        <v>263</v>
      </c>
      <c r="G12" s="2">
        <v>404</v>
      </c>
      <c r="H12" s="2">
        <v>4</v>
      </c>
      <c r="I12" s="2">
        <v>3</v>
      </c>
      <c r="J12" s="2">
        <v>0</v>
      </c>
      <c r="K12" s="2">
        <v>1</v>
      </c>
      <c r="L12" s="2">
        <v>28</v>
      </c>
    </row>
    <row r="13" spans="1:12" x14ac:dyDescent="0.25">
      <c r="A13" s="7" t="s">
        <v>39</v>
      </c>
      <c r="B13" s="2">
        <v>449</v>
      </c>
      <c r="C13" s="2">
        <v>76</v>
      </c>
      <c r="D13" s="2">
        <f>102-89</f>
        <v>13</v>
      </c>
      <c r="E13" s="2">
        <v>365</v>
      </c>
      <c r="F13" s="2">
        <v>186</v>
      </c>
      <c r="G13" s="2">
        <v>179</v>
      </c>
      <c r="H13" s="2">
        <v>0</v>
      </c>
      <c r="I13" s="2">
        <v>1</v>
      </c>
      <c r="J13" s="2">
        <v>1</v>
      </c>
      <c r="K13" s="2">
        <v>1</v>
      </c>
      <c r="L13" s="2">
        <v>5</v>
      </c>
    </row>
    <row r="14" spans="1:12" x14ac:dyDescent="0.25">
      <c r="A14" s="7" t="s">
        <v>33</v>
      </c>
      <c r="B14" s="2">
        <v>146</v>
      </c>
      <c r="C14" s="2">
        <v>23</v>
      </c>
      <c r="D14" s="2">
        <f>106-102</f>
        <v>4</v>
      </c>
      <c r="E14" s="2">
        <v>122</v>
      </c>
      <c r="F14" s="2">
        <v>35</v>
      </c>
      <c r="G14" s="2">
        <v>82</v>
      </c>
      <c r="H14" s="2">
        <v>5</v>
      </c>
      <c r="I14" s="2">
        <v>0</v>
      </c>
      <c r="J14" s="2">
        <v>0</v>
      </c>
      <c r="K14" s="2">
        <v>1</v>
      </c>
      <c r="L14" s="2">
        <v>0</v>
      </c>
    </row>
    <row r="15" spans="1:12" x14ac:dyDescent="0.25">
      <c r="A15" s="7" t="s">
        <v>17</v>
      </c>
      <c r="B15" s="2">
        <v>42</v>
      </c>
      <c r="C15" s="2">
        <v>11</v>
      </c>
      <c r="D15" s="2">
        <f>108-106</f>
        <v>2</v>
      </c>
      <c r="E15" s="2">
        <v>30</v>
      </c>
      <c r="F15" s="2">
        <v>21</v>
      </c>
      <c r="G15" s="2">
        <v>9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</row>
    <row r="16" spans="1:12" x14ac:dyDescent="0.25">
      <c r="A16" s="7" t="s">
        <v>18</v>
      </c>
      <c r="B16" s="2">
        <v>20</v>
      </c>
      <c r="C16" s="2">
        <v>3</v>
      </c>
      <c r="D16" s="2">
        <f>110-108</f>
        <v>2</v>
      </c>
      <c r="E16" s="2">
        <v>13</v>
      </c>
      <c r="F16" s="2">
        <v>0</v>
      </c>
      <c r="G16" s="2">
        <v>13</v>
      </c>
      <c r="H16" s="2">
        <v>0</v>
      </c>
      <c r="I16" s="2">
        <v>0</v>
      </c>
      <c r="J16" s="2">
        <v>0</v>
      </c>
      <c r="K16" s="2">
        <v>0</v>
      </c>
      <c r="L16" s="2">
        <v>4</v>
      </c>
    </row>
    <row r="17" spans="1:12" x14ac:dyDescent="0.25">
      <c r="A17" s="7" t="s">
        <v>47</v>
      </c>
      <c r="B17" s="2">
        <v>857</v>
      </c>
      <c r="C17" s="2">
        <v>127</v>
      </c>
      <c r="D17" s="2">
        <f>136-110</f>
        <v>26</v>
      </c>
      <c r="E17" s="2">
        <v>697</v>
      </c>
      <c r="F17" s="2">
        <v>370</v>
      </c>
      <c r="G17" s="2">
        <v>289</v>
      </c>
      <c r="H17" s="2">
        <v>38</v>
      </c>
      <c r="I17" s="2">
        <v>2</v>
      </c>
      <c r="J17" s="2">
        <v>0</v>
      </c>
      <c r="K17" s="2">
        <v>5</v>
      </c>
      <c r="L17" s="2">
        <v>26</v>
      </c>
    </row>
    <row r="18" spans="1:12" x14ac:dyDescent="0.25">
      <c r="A18" s="7" t="s">
        <v>48</v>
      </c>
      <c r="B18" s="2">
        <v>461</v>
      </c>
      <c r="C18" s="2">
        <v>110</v>
      </c>
      <c r="D18" s="2">
        <f>145-136</f>
        <v>9</v>
      </c>
      <c r="E18" s="2">
        <v>339</v>
      </c>
      <c r="F18" s="2">
        <v>227</v>
      </c>
      <c r="G18" s="2">
        <v>110</v>
      </c>
      <c r="H18" s="2">
        <v>2</v>
      </c>
      <c r="I18" s="2">
        <v>1</v>
      </c>
      <c r="J18" s="2">
        <v>0</v>
      </c>
      <c r="K18" s="2">
        <v>1</v>
      </c>
      <c r="L18" s="2">
        <v>10</v>
      </c>
    </row>
    <row r="19" spans="1:12" x14ac:dyDescent="0.25">
      <c r="A19" s="7" t="s">
        <v>66</v>
      </c>
      <c r="B19" s="2">
        <v>3</v>
      </c>
      <c r="C19" s="2">
        <v>1</v>
      </c>
      <c r="D19" s="2">
        <f>146-145</f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</row>
    <row r="20" spans="1:12" x14ac:dyDescent="0.25">
      <c r="A20" s="7" t="s">
        <v>63</v>
      </c>
      <c r="B20" s="2">
        <v>50</v>
      </c>
      <c r="C20" s="2">
        <v>14</v>
      </c>
      <c r="D20" s="2">
        <f>154-146</f>
        <v>8</v>
      </c>
      <c r="E20" s="2">
        <v>30</v>
      </c>
      <c r="F20" s="2">
        <v>14</v>
      </c>
      <c r="G20" s="2">
        <v>16</v>
      </c>
      <c r="H20" s="2">
        <v>0</v>
      </c>
      <c r="I20" s="2">
        <v>0</v>
      </c>
      <c r="J20" s="2">
        <v>0</v>
      </c>
      <c r="K20" s="2">
        <v>0</v>
      </c>
      <c r="L20" s="2">
        <v>6</v>
      </c>
    </row>
    <row r="21" spans="1:12" x14ac:dyDescent="0.25">
      <c r="A21" s="7" t="s">
        <v>40</v>
      </c>
      <c r="B21" s="2">
        <v>280</v>
      </c>
      <c r="C21" s="2">
        <v>119</v>
      </c>
      <c r="D21" s="2">
        <f>161-154</f>
        <v>7</v>
      </c>
      <c r="E21" s="2">
        <v>158</v>
      </c>
      <c r="F21" s="2">
        <v>108</v>
      </c>
      <c r="G21" s="2">
        <v>49</v>
      </c>
      <c r="H21" s="2">
        <v>1</v>
      </c>
      <c r="I21" s="2">
        <v>0</v>
      </c>
      <c r="J21" s="2">
        <v>0</v>
      </c>
      <c r="K21" s="2">
        <v>2</v>
      </c>
      <c r="L21" s="2">
        <v>1</v>
      </c>
    </row>
    <row r="22" spans="1:12" x14ac:dyDescent="0.25">
      <c r="A22" s="7" t="s">
        <v>25</v>
      </c>
      <c r="B22" s="2">
        <v>788</v>
      </c>
      <c r="C22" s="2">
        <v>115</v>
      </c>
      <c r="D22" s="2">
        <f>178-161</f>
        <v>17</v>
      </c>
      <c r="E22" s="2">
        <v>665</v>
      </c>
      <c r="F22" s="2">
        <v>413</v>
      </c>
      <c r="G22" s="2">
        <v>247</v>
      </c>
      <c r="H22" s="2">
        <v>5</v>
      </c>
      <c r="I22" s="2">
        <v>2</v>
      </c>
      <c r="J22" s="2">
        <v>0</v>
      </c>
      <c r="K22" s="2">
        <v>5</v>
      </c>
      <c r="L22" s="2">
        <v>1</v>
      </c>
    </row>
    <row r="23" spans="1:12" x14ac:dyDescent="0.25">
      <c r="A23" s="7" t="s">
        <v>26</v>
      </c>
      <c r="B23" s="2">
        <v>610</v>
      </c>
      <c r="C23" s="2">
        <v>107</v>
      </c>
      <c r="D23" s="2">
        <f>189-178</f>
        <v>11</v>
      </c>
      <c r="E23" s="2">
        <v>487</v>
      </c>
      <c r="F23" s="2">
        <v>348</v>
      </c>
      <c r="G23" s="2">
        <v>123</v>
      </c>
      <c r="H23" s="2">
        <v>16</v>
      </c>
      <c r="I23" s="2">
        <v>0</v>
      </c>
      <c r="J23" s="2">
        <v>0</v>
      </c>
      <c r="K23" s="2">
        <v>11</v>
      </c>
      <c r="L23" s="2">
        <v>5</v>
      </c>
    </row>
    <row r="24" spans="1:12" x14ac:dyDescent="0.25">
      <c r="A24" s="7" t="s">
        <v>13</v>
      </c>
      <c r="B24" s="2">
        <v>289</v>
      </c>
      <c r="C24" s="2">
        <v>121</v>
      </c>
      <c r="D24" s="2">
        <f>196-189</f>
        <v>7</v>
      </c>
      <c r="E24" s="2">
        <v>162</v>
      </c>
      <c r="F24" s="2">
        <v>79</v>
      </c>
      <c r="G24" s="2">
        <v>83</v>
      </c>
      <c r="H24" s="2">
        <v>0</v>
      </c>
      <c r="I24" s="2">
        <v>0</v>
      </c>
      <c r="J24" s="2">
        <v>0</v>
      </c>
      <c r="K24" s="2">
        <v>3</v>
      </c>
      <c r="L24" s="2">
        <v>3</v>
      </c>
    </row>
    <row r="25" spans="1:12" x14ac:dyDescent="0.25">
      <c r="A25" s="7" t="s">
        <v>14</v>
      </c>
      <c r="B25" s="2">
        <v>383</v>
      </c>
      <c r="C25" s="2">
        <v>141</v>
      </c>
      <c r="D25" s="2">
        <f>205-196</f>
        <v>9</v>
      </c>
      <c r="E25" s="2">
        <v>238</v>
      </c>
      <c r="F25" s="2">
        <v>203</v>
      </c>
      <c r="G25" s="2">
        <v>35</v>
      </c>
      <c r="H25" s="2">
        <v>0</v>
      </c>
      <c r="I25" s="2">
        <v>1</v>
      </c>
      <c r="J25" s="2">
        <v>1</v>
      </c>
      <c r="K25" s="2">
        <v>0</v>
      </c>
      <c r="L25" s="2">
        <v>2</v>
      </c>
    </row>
    <row r="26" spans="1:12" x14ac:dyDescent="0.25">
      <c r="A26" s="7" t="s">
        <v>49</v>
      </c>
      <c r="B26" s="2">
        <v>223</v>
      </c>
      <c r="C26" s="2">
        <v>60</v>
      </c>
      <c r="D26" s="2">
        <f>211-205</f>
        <v>6</v>
      </c>
      <c r="E26" s="2">
        <v>157</v>
      </c>
      <c r="F26" s="2">
        <v>95</v>
      </c>
      <c r="G26" s="2">
        <v>62</v>
      </c>
      <c r="H26" s="2">
        <v>0</v>
      </c>
      <c r="I26" s="2">
        <v>0</v>
      </c>
      <c r="J26" s="2">
        <v>0</v>
      </c>
      <c r="K26" s="2">
        <v>4</v>
      </c>
      <c r="L26" s="2">
        <v>2</v>
      </c>
    </row>
    <row r="27" spans="1:12" x14ac:dyDescent="0.25">
      <c r="A27" s="7" t="s">
        <v>57</v>
      </c>
      <c r="B27" s="2">
        <v>480</v>
      </c>
      <c r="C27" s="2">
        <v>75</v>
      </c>
      <c r="D27" s="2">
        <f>220-211</f>
        <v>9</v>
      </c>
      <c r="E27" s="2">
        <v>381</v>
      </c>
      <c r="F27" s="2">
        <v>150</v>
      </c>
      <c r="G27" s="2">
        <v>219</v>
      </c>
      <c r="H27" s="2">
        <v>12</v>
      </c>
      <c r="I27" s="2">
        <v>0</v>
      </c>
      <c r="J27" s="2">
        <v>0</v>
      </c>
      <c r="K27" s="2">
        <v>20</v>
      </c>
      <c r="L27" s="2">
        <v>4</v>
      </c>
    </row>
    <row r="28" spans="1:12" x14ac:dyDescent="0.25">
      <c r="A28" s="7" t="s">
        <v>34</v>
      </c>
      <c r="B28" s="2">
        <v>175</v>
      </c>
      <c r="C28" s="2">
        <v>68</v>
      </c>
      <c r="D28" s="2">
        <f>224-220</f>
        <v>4</v>
      </c>
      <c r="E28" s="2">
        <v>104</v>
      </c>
      <c r="F28" s="2">
        <v>64</v>
      </c>
      <c r="G28" s="2">
        <v>17</v>
      </c>
      <c r="H28" s="2">
        <v>23</v>
      </c>
      <c r="I28" s="2">
        <v>0</v>
      </c>
      <c r="J28" s="2">
        <v>0</v>
      </c>
      <c r="K28" s="2">
        <v>2</v>
      </c>
      <c r="L28" s="2">
        <v>1</v>
      </c>
    </row>
    <row r="29" spans="1:12" x14ac:dyDescent="0.25">
      <c r="A29" s="7" t="s">
        <v>19</v>
      </c>
      <c r="B29" s="2">
        <v>226</v>
      </c>
      <c r="C29" s="2">
        <v>37</v>
      </c>
      <c r="D29" s="2">
        <f>230-227</f>
        <v>3</v>
      </c>
      <c r="E29" s="2">
        <v>182</v>
      </c>
      <c r="F29" s="2">
        <v>111</v>
      </c>
      <c r="G29" s="2">
        <v>67</v>
      </c>
      <c r="H29" s="2">
        <v>4</v>
      </c>
      <c r="I29" s="2">
        <v>0</v>
      </c>
      <c r="J29" s="2">
        <v>0</v>
      </c>
      <c r="K29" s="2">
        <v>0</v>
      </c>
      <c r="L29" s="2">
        <v>7</v>
      </c>
    </row>
    <row r="30" spans="1:12" x14ac:dyDescent="0.25">
      <c r="A30" s="7" t="s">
        <v>35</v>
      </c>
      <c r="B30" s="2">
        <v>241</v>
      </c>
      <c r="C30" s="2">
        <v>40</v>
      </c>
      <c r="D30" s="2">
        <f>239-230</f>
        <v>9</v>
      </c>
      <c r="E30" s="2">
        <v>198</v>
      </c>
      <c r="F30" s="2">
        <v>39</v>
      </c>
      <c r="G30" s="2">
        <v>142</v>
      </c>
      <c r="H30" s="2">
        <v>17</v>
      </c>
      <c r="I30" s="2">
        <v>0</v>
      </c>
      <c r="J30" s="2">
        <v>1</v>
      </c>
      <c r="K30" s="2">
        <v>1</v>
      </c>
      <c r="L30" s="2">
        <v>1</v>
      </c>
    </row>
    <row r="31" spans="1:12" x14ac:dyDescent="0.25">
      <c r="A31" s="7" t="s">
        <v>27</v>
      </c>
      <c r="B31" s="2">
        <v>467</v>
      </c>
      <c r="C31" s="2">
        <v>228</v>
      </c>
      <c r="D31" s="2">
        <f>259-239</f>
        <v>20</v>
      </c>
      <c r="E31" s="2">
        <v>236</v>
      </c>
      <c r="F31" s="2">
        <v>142</v>
      </c>
      <c r="G31" s="2">
        <v>89</v>
      </c>
      <c r="H31" s="2">
        <v>5</v>
      </c>
      <c r="I31" s="2">
        <v>0</v>
      </c>
      <c r="J31" s="2">
        <v>0</v>
      </c>
      <c r="K31" s="2">
        <v>2</v>
      </c>
      <c r="L31" s="2">
        <v>1</v>
      </c>
    </row>
    <row r="32" spans="1:12" x14ac:dyDescent="0.25">
      <c r="A32" s="7" t="s">
        <v>67</v>
      </c>
      <c r="B32" s="2">
        <v>2</v>
      </c>
      <c r="C32" s="2">
        <v>1</v>
      </c>
      <c r="D32" s="2">
        <f>260-259</f>
        <v>1</v>
      </c>
      <c r="E32" s="2">
        <v>1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</row>
    <row r="33" spans="1:12" x14ac:dyDescent="0.25">
      <c r="A33" s="7" t="s">
        <v>28</v>
      </c>
      <c r="B33" s="2">
        <v>469</v>
      </c>
      <c r="C33" s="2">
        <v>154</v>
      </c>
      <c r="D33" s="2">
        <f>269-260</f>
        <v>9</v>
      </c>
      <c r="E33" s="2">
        <v>313</v>
      </c>
      <c r="F33" s="2">
        <v>203</v>
      </c>
      <c r="G33" s="2">
        <v>59</v>
      </c>
      <c r="H33" s="2">
        <v>51</v>
      </c>
      <c r="I33" s="2">
        <v>0</v>
      </c>
      <c r="J33" s="2">
        <v>0</v>
      </c>
      <c r="K33" s="2">
        <v>1</v>
      </c>
      <c r="L33" s="2">
        <v>1</v>
      </c>
    </row>
    <row r="34" spans="1:12" x14ac:dyDescent="0.25">
      <c r="A34" s="7" t="s">
        <v>50</v>
      </c>
      <c r="B34" s="2">
        <v>244</v>
      </c>
      <c r="C34" s="2">
        <v>80</v>
      </c>
      <c r="D34" s="2">
        <f>280-269</f>
        <v>11</v>
      </c>
      <c r="E34" s="2">
        <v>157</v>
      </c>
      <c r="F34" s="2">
        <v>107</v>
      </c>
      <c r="G34" s="2">
        <v>50</v>
      </c>
      <c r="H34" s="2">
        <v>0</v>
      </c>
      <c r="I34" s="2">
        <v>0</v>
      </c>
      <c r="J34" s="2">
        <v>0</v>
      </c>
      <c r="K34" s="2">
        <v>1</v>
      </c>
      <c r="L34" s="2">
        <v>6</v>
      </c>
    </row>
    <row r="35" spans="1:12" x14ac:dyDescent="0.25">
      <c r="A35" s="7" t="s">
        <v>15</v>
      </c>
      <c r="B35" s="2">
        <v>518</v>
      </c>
      <c r="C35" s="2">
        <v>132</v>
      </c>
      <c r="D35" s="2">
        <f>291-280</f>
        <v>11</v>
      </c>
      <c r="E35" s="2">
        <v>380</v>
      </c>
      <c r="F35" s="2">
        <v>251</v>
      </c>
      <c r="G35" s="2">
        <v>128</v>
      </c>
      <c r="H35" s="2">
        <v>1</v>
      </c>
      <c r="I35" s="2">
        <v>0</v>
      </c>
      <c r="J35" s="2">
        <v>0</v>
      </c>
      <c r="K35" s="2">
        <v>3</v>
      </c>
      <c r="L35" s="2">
        <v>3</v>
      </c>
    </row>
    <row r="36" spans="1:12" x14ac:dyDescent="0.25">
      <c r="A36" s="7" t="s">
        <v>41</v>
      </c>
      <c r="B36" s="2">
        <v>258</v>
      </c>
      <c r="C36" s="2">
        <v>121</v>
      </c>
      <c r="D36" s="2">
        <v>9</v>
      </c>
      <c r="E36" s="2">
        <v>134</v>
      </c>
      <c r="F36" s="2">
        <v>102</v>
      </c>
      <c r="G36" s="2">
        <v>31</v>
      </c>
      <c r="H36" s="2">
        <v>1</v>
      </c>
      <c r="I36" s="2">
        <v>0</v>
      </c>
      <c r="J36" s="2">
        <v>0</v>
      </c>
      <c r="K36" s="2">
        <v>1</v>
      </c>
      <c r="L36" s="2">
        <v>2</v>
      </c>
    </row>
    <row r="37" spans="1:12" x14ac:dyDescent="0.25">
      <c r="A37" s="7" t="s">
        <v>68</v>
      </c>
      <c r="B37" s="2">
        <v>11</v>
      </c>
      <c r="C37" s="2">
        <v>5</v>
      </c>
      <c r="D37" s="2">
        <f>227-224</f>
        <v>3</v>
      </c>
      <c r="E37" s="2">
        <v>6</v>
      </c>
      <c r="F37" s="2">
        <v>0</v>
      </c>
      <c r="G37" s="2">
        <v>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</row>
    <row r="38" spans="1:12" x14ac:dyDescent="0.25">
      <c r="A38" s="7" t="s">
        <v>16</v>
      </c>
      <c r="B38" s="2">
        <v>244</v>
      </c>
      <c r="C38" s="2">
        <v>86</v>
      </c>
      <c r="D38" s="2">
        <f>310-301</f>
        <v>9</v>
      </c>
      <c r="E38" s="2">
        <v>156</v>
      </c>
      <c r="F38" s="2">
        <v>122</v>
      </c>
      <c r="G38" s="2">
        <v>34</v>
      </c>
      <c r="H38" s="2">
        <v>0</v>
      </c>
      <c r="I38" s="2">
        <v>0</v>
      </c>
      <c r="J38" s="2">
        <v>0</v>
      </c>
      <c r="K38" s="2">
        <v>0</v>
      </c>
      <c r="L38" s="2">
        <v>2</v>
      </c>
    </row>
    <row r="39" spans="1:12" x14ac:dyDescent="0.25">
      <c r="A39" s="7" t="s">
        <v>64</v>
      </c>
      <c r="B39" s="2">
        <v>125</v>
      </c>
      <c r="C39" s="2">
        <v>49</v>
      </c>
      <c r="D39" s="2">
        <f>314-310</f>
        <v>4</v>
      </c>
      <c r="E39" s="2">
        <v>69</v>
      </c>
      <c r="F39" s="2">
        <v>43</v>
      </c>
      <c r="G39" s="2">
        <v>26</v>
      </c>
      <c r="H39" s="2">
        <v>0</v>
      </c>
      <c r="I39" s="2">
        <v>1</v>
      </c>
      <c r="J39" s="2">
        <v>0</v>
      </c>
      <c r="K39" s="2">
        <v>1</v>
      </c>
      <c r="L39" s="2">
        <v>5</v>
      </c>
    </row>
    <row r="40" spans="1:12" x14ac:dyDescent="0.25">
      <c r="A40" s="7" t="s">
        <v>36</v>
      </c>
      <c r="B40" s="2">
        <v>139</v>
      </c>
      <c r="C40" s="2">
        <v>25</v>
      </c>
      <c r="D40" s="2">
        <f>316-314</f>
        <v>2</v>
      </c>
      <c r="E40" s="2">
        <v>114</v>
      </c>
      <c r="F40" s="2">
        <v>28</v>
      </c>
      <c r="G40" s="2">
        <v>79</v>
      </c>
      <c r="H40" s="2">
        <v>7</v>
      </c>
      <c r="I40" s="2">
        <v>0</v>
      </c>
      <c r="J40" s="2">
        <v>0</v>
      </c>
      <c r="K40" s="2">
        <v>0</v>
      </c>
      <c r="L40" s="2">
        <v>0</v>
      </c>
    </row>
    <row r="41" spans="1:12" x14ac:dyDescent="0.25">
      <c r="A41" s="7" t="s">
        <v>20</v>
      </c>
      <c r="B41" s="2">
        <v>314</v>
      </c>
      <c r="C41" s="2">
        <v>46</v>
      </c>
      <c r="D41" s="2">
        <f>320-316</f>
        <v>4</v>
      </c>
      <c r="E41" s="2">
        <v>256</v>
      </c>
      <c r="F41" s="2">
        <v>54</v>
      </c>
      <c r="G41" s="2">
        <v>196</v>
      </c>
      <c r="H41" s="2">
        <v>6</v>
      </c>
      <c r="I41" s="2">
        <v>0</v>
      </c>
      <c r="J41" s="2">
        <v>5</v>
      </c>
      <c r="K41" s="2">
        <v>0</v>
      </c>
      <c r="L41" s="2">
        <v>7</v>
      </c>
    </row>
    <row r="42" spans="1:12" x14ac:dyDescent="0.25">
      <c r="A42" s="7" t="s">
        <v>58</v>
      </c>
      <c r="B42" s="2">
        <v>174</v>
      </c>
      <c r="C42" s="2">
        <v>61</v>
      </c>
      <c r="D42" s="2">
        <f>330-320</f>
        <v>10</v>
      </c>
      <c r="E42" s="2">
        <v>107</v>
      </c>
      <c r="F42" s="2">
        <v>81</v>
      </c>
      <c r="G42" s="2">
        <v>26</v>
      </c>
      <c r="H42" s="2">
        <v>0</v>
      </c>
      <c r="I42" s="2">
        <v>0</v>
      </c>
      <c r="J42" s="2">
        <v>0</v>
      </c>
      <c r="K42" s="2">
        <v>1</v>
      </c>
      <c r="L42" s="2">
        <v>5</v>
      </c>
    </row>
    <row r="43" spans="1:12" x14ac:dyDescent="0.25">
      <c r="A43" s="7" t="s">
        <v>21</v>
      </c>
      <c r="B43" s="2">
        <v>603</v>
      </c>
      <c r="C43" s="2">
        <v>148</v>
      </c>
      <c r="D43" s="2">
        <f>354-330</f>
        <v>24</v>
      </c>
      <c r="E43" s="2">
        <v>448</v>
      </c>
      <c r="F43" s="2">
        <v>263</v>
      </c>
      <c r="G43" s="2">
        <v>175</v>
      </c>
      <c r="H43" s="2">
        <v>10</v>
      </c>
      <c r="I43" s="2">
        <v>2</v>
      </c>
      <c r="J43" s="2">
        <v>1</v>
      </c>
      <c r="K43" s="2">
        <v>3</v>
      </c>
      <c r="L43" s="2">
        <v>1</v>
      </c>
    </row>
    <row r="44" spans="1:12" x14ac:dyDescent="0.25">
      <c r="A44" s="7" t="s">
        <v>51</v>
      </c>
      <c r="B44" s="2">
        <v>429</v>
      </c>
      <c r="C44" s="2">
        <v>112</v>
      </c>
      <c r="D44" s="2">
        <f>368-354</f>
        <v>14</v>
      </c>
      <c r="E44" s="2">
        <v>300</v>
      </c>
      <c r="F44" s="2">
        <v>212</v>
      </c>
      <c r="G44" s="2">
        <v>88</v>
      </c>
      <c r="H44" s="2">
        <v>0</v>
      </c>
      <c r="I44" s="2">
        <v>1</v>
      </c>
      <c r="J44" s="2">
        <v>1</v>
      </c>
      <c r="K44" s="2">
        <v>4</v>
      </c>
      <c r="L44" s="2">
        <v>11</v>
      </c>
    </row>
    <row r="45" spans="1:12" x14ac:dyDescent="0.25">
      <c r="A45" s="7" t="s">
        <v>29</v>
      </c>
      <c r="B45" s="2">
        <v>281</v>
      </c>
      <c r="C45" s="2">
        <v>89</v>
      </c>
      <c r="D45" s="2">
        <f>376-368</f>
        <v>8</v>
      </c>
      <c r="E45" s="2">
        <v>190</v>
      </c>
      <c r="F45" s="2">
        <v>175</v>
      </c>
      <c r="G45" s="2">
        <v>15</v>
      </c>
      <c r="H45" s="2">
        <v>0</v>
      </c>
      <c r="I45" s="2">
        <v>0</v>
      </c>
      <c r="J45" s="2">
        <v>0</v>
      </c>
      <c r="K45" s="2">
        <v>0</v>
      </c>
      <c r="L45" s="2">
        <v>2</v>
      </c>
    </row>
    <row r="46" spans="1:12" x14ac:dyDescent="0.25">
      <c r="A46" s="7" t="s">
        <v>30</v>
      </c>
      <c r="B46" s="2">
        <v>729</v>
      </c>
      <c r="C46" s="2">
        <v>170</v>
      </c>
      <c r="D46" s="2">
        <f>388-376</f>
        <v>12</v>
      </c>
      <c r="E46" s="2">
        <v>554</v>
      </c>
      <c r="F46" s="2">
        <v>344</v>
      </c>
      <c r="G46" s="2">
        <v>209</v>
      </c>
      <c r="H46" s="2">
        <v>1</v>
      </c>
      <c r="I46" s="2">
        <v>2</v>
      </c>
      <c r="J46" s="2">
        <v>1</v>
      </c>
      <c r="K46" s="2">
        <v>1</v>
      </c>
      <c r="L46" s="2">
        <v>1</v>
      </c>
    </row>
    <row r="47" spans="1:12" x14ac:dyDescent="0.25">
      <c r="A47" s="7" t="s">
        <v>59</v>
      </c>
      <c r="B47" s="2">
        <v>390</v>
      </c>
      <c r="C47" s="2">
        <v>140</v>
      </c>
      <c r="D47" s="2">
        <f>392-388</f>
        <v>4</v>
      </c>
      <c r="E47" s="2">
        <v>240</v>
      </c>
      <c r="F47" s="2">
        <v>160</v>
      </c>
      <c r="G47" s="2">
        <v>80</v>
      </c>
      <c r="H47" s="2">
        <v>0</v>
      </c>
      <c r="I47" s="2">
        <v>0</v>
      </c>
      <c r="J47" s="2">
        <v>0</v>
      </c>
      <c r="K47" s="2">
        <v>4</v>
      </c>
      <c r="L47" s="2">
        <v>6</v>
      </c>
    </row>
    <row r="48" spans="1:12" x14ac:dyDescent="0.25">
      <c r="A48" s="7" t="s">
        <v>42</v>
      </c>
      <c r="B48" s="2">
        <v>420</v>
      </c>
      <c r="C48" s="2">
        <v>97</v>
      </c>
      <c r="D48" s="2">
        <v>7</v>
      </c>
      <c r="E48" s="2">
        <v>322</v>
      </c>
      <c r="F48" s="2">
        <v>231</v>
      </c>
      <c r="G48" s="2">
        <v>90</v>
      </c>
      <c r="H48" s="2">
        <v>1</v>
      </c>
      <c r="I48" s="2">
        <v>1</v>
      </c>
      <c r="J48" s="2">
        <v>0</v>
      </c>
      <c r="K48" s="2">
        <v>0</v>
      </c>
      <c r="L48" s="2">
        <v>0</v>
      </c>
    </row>
    <row r="49" spans="1:12" x14ac:dyDescent="0.25">
      <c r="A49" s="7" t="s">
        <v>22</v>
      </c>
      <c r="B49" s="2">
        <v>821</v>
      </c>
      <c r="C49" s="2">
        <v>132</v>
      </c>
      <c r="D49" s="2">
        <f>416-400</f>
        <v>16</v>
      </c>
      <c r="E49" s="2">
        <v>662</v>
      </c>
      <c r="F49" s="2">
        <v>316</v>
      </c>
      <c r="G49" s="2">
        <v>339</v>
      </c>
      <c r="H49" s="2">
        <v>7</v>
      </c>
      <c r="I49" s="2">
        <v>2</v>
      </c>
      <c r="J49" s="2">
        <v>0</v>
      </c>
      <c r="K49" s="2">
        <v>18</v>
      </c>
      <c r="L49" s="2">
        <v>7</v>
      </c>
    </row>
    <row r="50" spans="1:12" x14ac:dyDescent="0.25">
      <c r="A50" s="7" t="s">
        <v>52</v>
      </c>
      <c r="B50" s="2">
        <v>52</v>
      </c>
      <c r="C50" s="2">
        <v>12</v>
      </c>
      <c r="D50" s="2">
        <f>419-416</f>
        <v>3</v>
      </c>
      <c r="E50" s="2">
        <v>39</v>
      </c>
      <c r="F50" s="2">
        <v>6</v>
      </c>
      <c r="G50" s="2">
        <v>31</v>
      </c>
      <c r="H50" s="2">
        <v>2</v>
      </c>
      <c r="I50" s="2">
        <v>0</v>
      </c>
      <c r="J50" s="2">
        <v>0</v>
      </c>
      <c r="K50" s="2">
        <v>0</v>
      </c>
      <c r="L50" s="2">
        <v>1</v>
      </c>
    </row>
    <row r="51" spans="1:12" x14ac:dyDescent="0.25">
      <c r="A51" s="7" t="s">
        <v>37</v>
      </c>
      <c r="B51" s="2">
        <v>31</v>
      </c>
      <c r="C51" s="2">
        <v>8</v>
      </c>
      <c r="D51" s="2">
        <f>420-419</f>
        <v>1</v>
      </c>
      <c r="E51" s="2">
        <v>22</v>
      </c>
      <c r="F51" s="2">
        <v>3</v>
      </c>
      <c r="G51" s="2">
        <v>17</v>
      </c>
      <c r="H51" s="2">
        <v>2</v>
      </c>
      <c r="I51" s="2">
        <v>0</v>
      </c>
      <c r="J51" s="2">
        <v>1</v>
      </c>
      <c r="K51" s="2">
        <v>0</v>
      </c>
      <c r="L51" s="2">
        <v>0</v>
      </c>
    </row>
    <row r="52" spans="1:12" x14ac:dyDescent="0.25">
      <c r="A52" s="7" t="s">
        <v>53</v>
      </c>
      <c r="B52" s="2">
        <v>196</v>
      </c>
      <c r="C52" s="2">
        <v>68</v>
      </c>
      <c r="D52" s="2">
        <f>428-420</f>
        <v>8</v>
      </c>
      <c r="E52" s="2">
        <v>119</v>
      </c>
      <c r="F52" s="2">
        <v>86</v>
      </c>
      <c r="G52" s="2">
        <v>31</v>
      </c>
      <c r="H52" s="2">
        <v>2</v>
      </c>
      <c r="I52" s="2">
        <v>1</v>
      </c>
      <c r="J52" s="2">
        <v>0</v>
      </c>
      <c r="K52" s="2">
        <v>3</v>
      </c>
      <c r="L52" s="2">
        <v>5</v>
      </c>
    </row>
    <row r="53" spans="1:12" x14ac:dyDescent="0.25">
      <c r="A53" s="7" t="s">
        <v>31</v>
      </c>
      <c r="B53" s="2">
        <v>178</v>
      </c>
      <c r="C53" s="2">
        <v>74</v>
      </c>
      <c r="D53" s="2">
        <v>5</v>
      </c>
      <c r="E53" s="2">
        <v>103</v>
      </c>
      <c r="F53" s="2">
        <v>70</v>
      </c>
      <c r="G53" s="2">
        <v>33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</row>
    <row r="54" spans="1:12" x14ac:dyDescent="0.25">
      <c r="A54" s="7" t="s">
        <v>54</v>
      </c>
      <c r="B54" s="2">
        <v>311</v>
      </c>
      <c r="C54" s="2">
        <v>81</v>
      </c>
      <c r="D54" s="2">
        <v>7</v>
      </c>
      <c r="E54" s="2">
        <v>226</v>
      </c>
      <c r="F54" s="2">
        <v>124</v>
      </c>
      <c r="G54" s="2">
        <v>101</v>
      </c>
      <c r="H54" s="2">
        <v>1</v>
      </c>
      <c r="I54" s="2">
        <v>0</v>
      </c>
      <c r="J54" s="2">
        <v>0</v>
      </c>
      <c r="K54" s="2">
        <v>2</v>
      </c>
      <c r="L54" s="2">
        <v>2</v>
      </c>
    </row>
    <row r="55" spans="1:12" x14ac:dyDescent="0.25">
      <c r="A55" s="7" t="s">
        <v>60</v>
      </c>
      <c r="B55" s="2">
        <v>2006</v>
      </c>
      <c r="C55" s="2">
        <v>391</v>
      </c>
      <c r="D55" s="2">
        <f>473-443</f>
        <v>30</v>
      </c>
      <c r="E55" s="2">
        <v>1578</v>
      </c>
      <c r="F55" s="2">
        <v>1050</v>
      </c>
      <c r="G55" s="2">
        <v>528</v>
      </c>
      <c r="H55" s="2">
        <v>0</v>
      </c>
      <c r="I55" s="2">
        <v>6</v>
      </c>
      <c r="J55" s="2">
        <v>0</v>
      </c>
      <c r="K55" s="2">
        <v>9</v>
      </c>
      <c r="L55" s="2">
        <v>22</v>
      </c>
    </row>
    <row r="56" spans="1:12" x14ac:dyDescent="0.25">
      <c r="A56" s="7" t="s">
        <v>43</v>
      </c>
      <c r="B56" s="2">
        <v>142</v>
      </c>
      <c r="C56" s="2">
        <v>46</v>
      </c>
      <c r="D56" s="2">
        <f>482-473</f>
        <v>9</v>
      </c>
      <c r="E56" s="2">
        <v>93</v>
      </c>
      <c r="F56" s="2">
        <v>44</v>
      </c>
      <c r="G56" s="2">
        <v>49</v>
      </c>
      <c r="H56" s="2">
        <v>0</v>
      </c>
      <c r="I56" s="2">
        <v>0</v>
      </c>
      <c r="J56" s="2">
        <v>0</v>
      </c>
      <c r="K56" s="2">
        <v>0</v>
      </c>
      <c r="L56" s="2">
        <v>3</v>
      </c>
    </row>
    <row r="57" spans="1:12" x14ac:dyDescent="0.25">
      <c r="A57" s="7" t="s">
        <v>38</v>
      </c>
      <c r="B57" s="2">
        <v>81</v>
      </c>
      <c r="C57" s="2">
        <v>16</v>
      </c>
      <c r="D57" s="2">
        <f>484-482</f>
        <v>2</v>
      </c>
      <c r="E57" s="2">
        <v>65</v>
      </c>
      <c r="F57" s="2">
        <v>45</v>
      </c>
      <c r="G57" s="2">
        <v>14</v>
      </c>
      <c r="H57" s="2">
        <v>6</v>
      </c>
      <c r="I57" s="2">
        <v>0</v>
      </c>
      <c r="J57" s="2">
        <v>0</v>
      </c>
      <c r="K57" s="2">
        <v>0</v>
      </c>
      <c r="L57" s="2">
        <v>0</v>
      </c>
    </row>
    <row r="58" spans="1:12" x14ac:dyDescent="0.25">
      <c r="A58" s="7" t="s">
        <v>55</v>
      </c>
      <c r="B58" s="2">
        <v>8</v>
      </c>
      <c r="C58" s="2">
        <v>2</v>
      </c>
      <c r="D58" s="2">
        <f>486-484</f>
        <v>2</v>
      </c>
      <c r="E58" s="2">
        <v>6</v>
      </c>
      <c r="F58" s="2">
        <v>0</v>
      </c>
      <c r="G58" s="2">
        <v>4</v>
      </c>
      <c r="H58" s="2">
        <v>2</v>
      </c>
      <c r="I58" s="2">
        <v>0</v>
      </c>
      <c r="J58" s="2">
        <v>0</v>
      </c>
      <c r="K58" s="2">
        <v>0</v>
      </c>
      <c r="L58" s="2">
        <v>0</v>
      </c>
    </row>
    <row r="59" spans="1:12" x14ac:dyDescent="0.25">
      <c r="A59" s="7" t="s">
        <v>23</v>
      </c>
      <c r="B59" s="2">
        <v>427</v>
      </c>
      <c r="C59" s="2">
        <v>66</v>
      </c>
      <c r="D59" s="2">
        <f>493-486</f>
        <v>7</v>
      </c>
      <c r="E59" s="2">
        <v>340</v>
      </c>
      <c r="F59" s="2">
        <v>213</v>
      </c>
      <c r="G59" s="2">
        <v>125</v>
      </c>
      <c r="H59" s="2">
        <v>2</v>
      </c>
      <c r="I59" s="2">
        <v>1</v>
      </c>
      <c r="J59" s="2">
        <v>1</v>
      </c>
      <c r="K59" s="2">
        <v>1</v>
      </c>
      <c r="L59" s="2">
        <v>18</v>
      </c>
    </row>
    <row r="60" spans="1:12" x14ac:dyDescent="0.25">
      <c r="A60" s="7" t="s">
        <v>69</v>
      </c>
      <c r="B60" s="2">
        <v>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</row>
    <row r="61" spans="1:12" x14ac:dyDescent="0.25">
      <c r="A61" s="7" t="s">
        <v>44</v>
      </c>
      <c r="B61" s="2">
        <v>552</v>
      </c>
      <c r="C61" s="2">
        <v>137</v>
      </c>
      <c r="D61" s="2">
        <f>504-493</f>
        <v>11</v>
      </c>
      <c r="E61" s="2">
        <v>403</v>
      </c>
      <c r="F61" s="2">
        <v>240</v>
      </c>
      <c r="G61" s="2">
        <v>157</v>
      </c>
      <c r="H61" s="2">
        <v>6</v>
      </c>
      <c r="I61" s="2">
        <v>0</v>
      </c>
      <c r="J61" s="2">
        <v>0</v>
      </c>
      <c r="K61" s="2">
        <v>3</v>
      </c>
      <c r="L61" s="2">
        <v>9</v>
      </c>
    </row>
    <row r="62" spans="1:12" x14ac:dyDescent="0.25">
      <c r="A62" s="7" t="s">
        <v>24</v>
      </c>
      <c r="B62" s="2">
        <v>120</v>
      </c>
      <c r="C62" s="2">
        <v>35</v>
      </c>
      <c r="D62" s="2">
        <f>511-504</f>
        <v>7</v>
      </c>
      <c r="E62" s="2">
        <v>83</v>
      </c>
      <c r="F62" s="2">
        <v>38</v>
      </c>
      <c r="G62" s="2">
        <v>35</v>
      </c>
      <c r="H62" s="2">
        <v>10</v>
      </c>
      <c r="I62" s="2">
        <v>0</v>
      </c>
      <c r="J62" s="2">
        <v>0</v>
      </c>
      <c r="K62" s="2">
        <v>1</v>
      </c>
      <c r="L62" s="2">
        <v>1</v>
      </c>
    </row>
    <row r="63" spans="1:12" x14ac:dyDescent="0.25">
      <c r="A63" s="7" t="s">
        <v>32</v>
      </c>
      <c r="B63" s="2">
        <v>565</v>
      </c>
      <c r="C63" s="2">
        <v>133</v>
      </c>
      <c r="D63" s="2">
        <f>520-511</f>
        <v>9</v>
      </c>
      <c r="E63" s="2">
        <v>422</v>
      </c>
      <c r="F63" s="2">
        <v>315</v>
      </c>
      <c r="G63" s="2">
        <v>95</v>
      </c>
      <c r="H63" s="2">
        <v>12</v>
      </c>
      <c r="I63" s="2">
        <v>0</v>
      </c>
      <c r="J63" s="2">
        <v>0</v>
      </c>
      <c r="K63" s="2">
        <v>8</v>
      </c>
      <c r="L63" s="2">
        <v>2</v>
      </c>
    </row>
    <row r="64" spans="1:12" x14ac:dyDescent="0.25">
      <c r="A64" s="14" t="s">
        <v>45</v>
      </c>
      <c r="B64" s="3">
        <v>119</v>
      </c>
      <c r="C64" s="3">
        <v>41</v>
      </c>
      <c r="D64" s="3">
        <f>529-520</f>
        <v>9</v>
      </c>
      <c r="E64" s="3">
        <v>78</v>
      </c>
      <c r="F64" s="3">
        <v>52</v>
      </c>
      <c r="G64" s="3">
        <v>26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</row>
    <row r="65" spans="1:12" x14ac:dyDescent="0.25">
      <c r="A65" s="7" t="s">
        <v>76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15" t="s">
        <v>70</v>
      </c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s="8" customFormat="1" x14ac:dyDescent="0.25">
      <c r="A68" s="8" t="s">
        <v>74</v>
      </c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</sheetData>
  <mergeCells count="10">
    <mergeCell ref="L2:L4"/>
    <mergeCell ref="A2:A4"/>
    <mergeCell ref="E2:K2"/>
    <mergeCell ref="I3:K3"/>
    <mergeCell ref="C2:D3"/>
    <mergeCell ref="B2:B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Hennig, Jens</dc:creator>
  <cp:lastModifiedBy>Hennig, Jens</cp:lastModifiedBy>
  <dcterms:created xsi:type="dcterms:W3CDTF">2012-02-01T22:14:50Z</dcterms:created>
  <dcterms:modified xsi:type="dcterms:W3CDTF">2021-06-17T16:53:04Z</dcterms:modified>
</cp:coreProperties>
</file>